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енис Богомазов\Desktop\Раскрытие на сайт\Год 2026\Год 2026\Раскрытие июль 2026г\"/>
    </mc:Choice>
  </mc:AlternateContent>
  <xr:revisionPtr revIDLastSave="0" documentId="13_ncr:1_{4A8D50A0-0F51-47FD-9013-74566C51C08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72" i="1" l="1"/>
  <c r="Q71" i="1"/>
  <c r="Q77" i="1"/>
  <c r="T77" i="1" s="1"/>
  <c r="Q70" i="1"/>
  <c r="T70" i="1" s="1"/>
  <c r="Q76" i="1"/>
  <c r="T76" i="1" s="1"/>
  <c r="Q69" i="1"/>
  <c r="Q68" i="1"/>
  <c r="Q67" i="1"/>
  <c r="Q66" i="1"/>
  <c r="Q65" i="1"/>
  <c r="Q64" i="1"/>
  <c r="Q62" i="1"/>
  <c r="Q61" i="1"/>
  <c r="Q25" i="1"/>
  <c r="T25" i="1" s="1"/>
  <c r="Q24" i="1"/>
  <c r="T24" i="1"/>
  <c r="Q23" i="1"/>
  <c r="T23" i="1"/>
  <c r="Q60" i="1"/>
  <c r="Q59" i="1"/>
  <c r="Q58" i="1"/>
  <c r="Q31" i="1"/>
  <c r="T31" i="1" s="1"/>
  <c r="Q22" i="1"/>
  <c r="T22" i="1" s="1"/>
  <c r="Q21" i="1"/>
  <c r="T21" i="1" s="1"/>
  <c r="Q57" i="1"/>
  <c r="T57" i="1" s="1"/>
  <c r="Q75" i="1"/>
  <c r="Q56" i="1"/>
  <c r="Q20" i="1"/>
  <c r="T20" i="1"/>
  <c r="Q19" i="1"/>
  <c r="Q55" i="1"/>
  <c r="Q18" i="1"/>
  <c r="Q17" i="1"/>
  <c r="T17" i="1" s="1"/>
  <c r="Q16" i="1"/>
  <c r="T58" i="1" l="1"/>
  <c r="T60" i="1"/>
  <c r="T61" i="1"/>
  <c r="Q63" i="1"/>
  <c r="T66" i="1" l="1"/>
  <c r="T65" i="1"/>
  <c r="T63" i="1"/>
  <c r="Q74" i="1"/>
  <c r="T62" i="1" l="1"/>
  <c r="T55" i="1"/>
  <c r="T18" i="1" l="1"/>
  <c r="T19" i="1"/>
  <c r="T72" i="1"/>
  <c r="T69" i="1"/>
  <c r="T68" i="1"/>
  <c r="T67" i="1"/>
  <c r="T64" i="1"/>
  <c r="T74" i="1" l="1"/>
  <c r="T56" i="1"/>
  <c r="T16" i="1"/>
  <c r="T71" i="1"/>
  <c r="T59" i="1"/>
  <c r="T75" i="1"/>
</calcChain>
</file>

<file path=xl/sharedStrings.xml><?xml version="1.0" encoding="utf-8"?>
<sst xmlns="http://schemas.openxmlformats.org/spreadsheetml/2006/main" count="197" uniqueCount="101">
  <si>
    <t>Форма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</si>
  <si>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ООО "Стимул"</t>
  </si>
  <si>
    <t>№</t>
  </si>
  <si>
    <t>Дата закупки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</si>
  <si>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</si>
  <si>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</si>
  <si>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</si>
  <si>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</si>
  <si>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</si>
  <si>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</si>
  <si>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</si>
  <si>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</si>
  <si>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</si>
  <si>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</si>
  <si>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</si>
  <si>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</si>
  <si>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</si>
  <si>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</si>
  <si>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открытый конкурс</t>
  </si>
  <si>
    <t>закрытый конкурс</t>
  </si>
  <si>
    <t>открытый аукцион</t>
  </si>
  <si>
    <t>закрытый аукцион</t>
  </si>
  <si>
    <t>закрытый запрос котировок</t>
  </si>
  <si>
    <t>Приобретение электроэнергии</t>
  </si>
  <si>
    <t>Вспомогательные материалы</t>
  </si>
  <si>
    <t>Х</t>
  </si>
  <si>
    <t>Материалы</t>
  </si>
  <si>
    <t>Капитальный ремонт</t>
  </si>
  <si>
    <t>Приобретение оборудования</t>
  </si>
  <si>
    <t>Лизинг</t>
  </si>
  <si>
    <t>Диагностика и экспертиза промышленной безопасности</t>
  </si>
  <si>
    <t>НИОКР</t>
  </si>
  <si>
    <t>Техническое обслуживание и текущий ремонт</t>
  </si>
  <si>
    <t>Услуги производственного назначения</t>
  </si>
  <si>
    <t xml:space="preserve">Услуги </t>
  </si>
  <si>
    <t>усл. ед.</t>
  </si>
  <si>
    <t>ГСМ</t>
  </si>
  <si>
    <t>ООО "Газпромнефть-Региональные продажи"</t>
  </si>
  <si>
    <t>Иное</t>
  </si>
  <si>
    <t>Неконкурентная закупка
закупка</t>
  </si>
  <si>
    <t>единственный поставщик (исполнитель, подрядчик)</t>
  </si>
  <si>
    <t>Иной способ, установленный положением о закупке</t>
  </si>
  <si>
    <t>закрытый запрос предложений</t>
  </si>
  <si>
    <t>запрос предложений в электронной форме</t>
  </si>
  <si>
    <t>запрос котировок в электронной форме</t>
  </si>
  <si>
    <t>аукцион в электронной форме</t>
  </si>
  <si>
    <t>конкурс в электронной форме</t>
  </si>
  <si>
    <t>Приложение № 10
к приказу ФАС России
от 08.12.2022 № 960/22</t>
  </si>
  <si>
    <t>ГАУ НСО "Издательский дом "Советская Сибирь"</t>
  </si>
  <si>
    <t>ПАО "Ростелеком"</t>
  </si>
  <si>
    <t>ООО "Бегет"</t>
  </si>
  <si>
    <t>ООО "Новотелеком"</t>
  </si>
  <si>
    <t>АО "ТД " Электротехмонтаж"</t>
  </si>
  <si>
    <t>ПАО "ВымпелКом"</t>
  </si>
  <si>
    <t>ООО "Содружество"</t>
  </si>
  <si>
    <t>ООО "Кассы Весы Сервис"</t>
  </si>
  <si>
    <t>за июль 2026 года</t>
  </si>
  <si>
    <t>№ АВ00000004940461 от 02.07.2026</t>
  </si>
  <si>
    <t>№ 707-00004 от 07.07.2026 г.</t>
  </si>
  <si>
    <t>№ 707-00003 от 07.07.2026 г.</t>
  </si>
  <si>
    <t>ООО "МЕТАЛЛАГРОСНАБ"</t>
  </si>
  <si>
    <t xml:space="preserve">№ 6543 от 09.07.2026 г. </t>
  </si>
  <si>
    <t xml:space="preserve">№ 101223932752 от 10.07.2026 </t>
  </si>
  <si>
    <t>№ 601/13416385 от 10.07.2026 г.</t>
  </si>
  <si>
    <t>№ 601/13417046 от 10.07.2026 г.</t>
  </si>
  <si>
    <t>ООО "КРИПТО-СОФТ"</t>
  </si>
  <si>
    <t>№ 3946 от 13.07.2026 г.</t>
  </si>
  <si>
    <t>№ АВ00000005011855 от 14.07.2026</t>
  </si>
  <si>
    <t>№ 1344 от 15.07.2026 г.</t>
  </si>
  <si>
    <t>№ 1507-00004 от 15.07.2026 г.</t>
  </si>
  <si>
    <t xml:space="preserve">№ 7010 от 16.07.2026 г. </t>
  </si>
  <si>
    <t>Оборудование</t>
  </si>
  <si>
    <t>№ 6400153848 от 16.07.2026 г.</t>
  </si>
  <si>
    <t>№ 6400153645 от 16.07.2026 г.</t>
  </si>
  <si>
    <t>ООО "Компания Альбом54"</t>
  </si>
  <si>
    <t>№ 2479 от 17.07.2026 г.</t>
  </si>
  <si>
    <t>ООО "НОВОБЕТОН"</t>
  </si>
  <si>
    <t>№ 2107-18 от 21.07.2026 г.</t>
  </si>
  <si>
    <t>АО "ТД "Электротехмонтаж"</t>
  </si>
  <si>
    <t xml:space="preserve">№ 601/13417046-2 от 28.07.2026 </t>
  </si>
  <si>
    <t xml:space="preserve">№ 601/13417064 от 28.07.2026 </t>
  </si>
  <si>
    <t>ООО ТПК "СИБКОМПЛЕКТ"</t>
  </si>
  <si>
    <t>№ УТ-1939 от 29.07.2026 г.</t>
  </si>
  <si>
    <t>№ КВ-17071 от 31.07.2026 г.</t>
  </si>
  <si>
    <t>ООО "Научно-технический центр экологическая безопасность сибири"</t>
  </si>
  <si>
    <t>№ БП-1627 от 31.07.2026 г.</t>
  </si>
  <si>
    <t>ИП Коновалов Е.А.</t>
  </si>
  <si>
    <t>№ 38 от 31.07.2026 г.</t>
  </si>
  <si>
    <t>№ 22956936/П от 31.07.2026 г.</t>
  </si>
  <si>
    <t>№ 22956936 от 31.07.2026 г.</t>
  </si>
  <si>
    <t xml:space="preserve">№ 640.00127221-1/26/01609 от 31.07.2026 </t>
  </si>
  <si>
    <t>№ 640.00020947-2/26/01609 от 31.07.2026</t>
  </si>
  <si>
    <t>№ 640.00048588-70/26/01609 от 31.07.2026</t>
  </si>
  <si>
    <t>№ 6400162511 от 31.07.2026 г.</t>
  </si>
  <si>
    <t>№ CSR0000001026308 от 31.07.2026 г.</t>
  </si>
  <si>
    <t>№ CSR0000000938508 от 31.07.2026 г.</t>
  </si>
  <si>
    <t>ООО "ЭНЕРГИЯ"</t>
  </si>
  <si>
    <t>№ 43284 от 31.07.2026 г.</t>
  </si>
  <si>
    <t>№ 43863 от 31.07.2026 г.</t>
  </si>
  <si>
    <t>ООО "МИРГОРОД"</t>
  </si>
  <si>
    <t>№ 107 от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</si>
</sst>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scheme val="minor"/>
    </font>
    <font>
      <sz val="4.5"/>
      <color rgb="FF000000"/>
      <name val="Times New Roman"/>
      <family val="1"/>
      <charset val="204"/>
    </font>
    <font>
      <b/>
      <sz val="6.5"/>
      <color rgb="FF000000"/>
      <name val="Times New Roman"/>
      <family val="1"/>
      <charset val="204"/>
    </font>
    <font>
      <sz val="4.5"/>
      <name val="Times New Roman"/>
      <family val="1"/>
      <charset val="204"/>
    </font>
    <font>
      <b/>
      <sz val="4.5"/>
      <color rgb="FF000000"/>
      <name val="Times New Roman"/>
      <family val="1"/>
      <charset val="204"/>
    </font>
    <font>
      <b/>
      <sz val="4.5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top" shrinkToFit="1"/>
    </xf>
    <xf numFmtId="1" fontId="1" fillId="0" borderId="12" xfId="0" applyNumberFormat="1" applyFont="1" applyBorder="1" applyAlignment="1">
      <alignment horizontal="left" vertical="top" indent="2" shrinkToFit="1"/>
    </xf>
    <xf numFmtId="1" fontId="1" fillId="0" borderId="12" xfId="0" applyNumberFormat="1" applyFont="1" applyBorder="1" applyAlignment="1">
      <alignment horizontal="right" vertical="top" indent="1" shrinkToFit="1"/>
    </xf>
    <xf numFmtId="1" fontId="1" fillId="0" borderId="16" xfId="0" applyNumberFormat="1" applyFont="1" applyBorder="1" applyAlignment="1">
      <alignment horizontal="center" vertical="top" shrinkToFit="1"/>
    </xf>
    <xf numFmtId="1" fontId="1" fillId="0" borderId="16" xfId="0" applyNumberFormat="1" applyFont="1" applyBorder="1" applyAlignment="1">
      <alignment horizontal="left" vertical="top" indent="2" shrinkToFit="1"/>
    </xf>
    <xf numFmtId="1" fontId="1" fillId="0" borderId="16" xfId="0" applyNumberFormat="1" applyFont="1" applyBorder="1" applyAlignment="1">
      <alignment horizontal="right" vertical="top" indent="1" shrinkToFit="1"/>
    </xf>
    <xf numFmtId="164" fontId="1" fillId="2" borderId="12" xfId="0" applyNumberFormat="1" applyFont="1" applyFill="1" applyBorder="1" applyAlignment="1">
      <alignment horizontal="center" vertical="top" shrinkToFit="1"/>
    </xf>
    <xf numFmtId="0" fontId="1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horizontal="left" vertical="top" indent="2" shrinkToFit="1"/>
    </xf>
    <xf numFmtId="0" fontId="3" fillId="0" borderId="16" xfId="0" applyFont="1" applyBorder="1" applyAlignment="1">
      <alignment vertical="center" wrapText="1"/>
    </xf>
    <xf numFmtId="1" fontId="1" fillId="0" borderId="16" xfId="0" applyNumberFormat="1" applyFont="1" applyBorder="1" applyAlignment="1">
      <alignment horizontal="left" vertical="top" shrinkToFit="1"/>
    </xf>
    <xf numFmtId="164" fontId="1" fillId="0" borderId="16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horizontal="left" wrapText="1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vertical="top" wrapText="1"/>
    </xf>
    <xf numFmtId="2" fontId="1" fillId="0" borderId="16" xfId="0" applyNumberFormat="1" applyFont="1" applyBorder="1" applyAlignment="1">
      <alignment horizontal="left" vertical="top" indent="2" shrinkToFit="1"/>
    </xf>
    <xf numFmtId="164" fontId="1" fillId="0" borderId="12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left" wrapText="1"/>
    </xf>
    <xf numFmtId="0" fontId="1" fillId="0" borderId="16" xfId="0" applyFont="1" applyBorder="1" applyAlignment="1">
      <alignment wrapText="1"/>
    </xf>
    <xf numFmtId="0" fontId="1" fillId="0" borderId="11" xfId="0" applyFont="1" applyBorder="1" applyAlignment="1">
      <alignment horizontal="left" wrapText="1"/>
    </xf>
    <xf numFmtId="164" fontId="1" fillId="0" borderId="12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1" fontId="1" fillId="0" borderId="12" xfId="0" applyNumberFormat="1" applyFont="1" applyBorder="1" applyAlignment="1">
      <alignment horizontal="left" vertical="top" shrinkToFit="1"/>
    </xf>
    <xf numFmtId="0" fontId="3" fillId="2" borderId="19" xfId="0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left" vertical="top" shrinkToFit="1"/>
    </xf>
    <xf numFmtId="0" fontId="3" fillId="2" borderId="16" xfId="0" applyFont="1" applyFill="1" applyBorder="1" applyAlignment="1">
      <alignment horizontal="left" vertical="top" wrapText="1"/>
    </xf>
    <xf numFmtId="1" fontId="1" fillId="2" borderId="16" xfId="0" applyNumberFormat="1" applyFont="1" applyFill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1" fontId="1" fillId="0" borderId="16" xfId="0" applyNumberFormat="1" applyFont="1" applyBorder="1" applyAlignment="1">
      <alignment horizontal="center" vertical="center" shrinkToFit="1"/>
    </xf>
    <xf numFmtId="164" fontId="1" fillId="2" borderId="23" xfId="0" applyNumberFormat="1" applyFont="1" applyFill="1" applyBorder="1" applyAlignment="1">
      <alignment horizontal="center" vertical="top" shrinkToFit="1"/>
    </xf>
    <xf numFmtId="0" fontId="3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top" wrapText="1"/>
    </xf>
    <xf numFmtId="1" fontId="1" fillId="0" borderId="24" xfId="0" applyNumberFormat="1" applyFont="1" applyBorder="1" applyAlignment="1">
      <alignment horizontal="right" vertical="top" indent="1" shrinkToFit="1"/>
    </xf>
    <xf numFmtId="2" fontId="1" fillId="0" borderId="20" xfId="0" applyNumberFormat="1" applyFont="1" applyBorder="1" applyAlignment="1">
      <alignment horizontal="left" vertical="top" indent="2" shrinkToFit="1"/>
    </xf>
    <xf numFmtId="0" fontId="5" fillId="0" borderId="16" xfId="0" applyFont="1" applyBorder="1" applyAlignment="1">
      <alignment horizontal="left" vertical="top" wrapText="1"/>
    </xf>
    <xf numFmtId="14" fontId="3" fillId="0" borderId="16" xfId="0" applyNumberFormat="1" applyFont="1" applyBorder="1" applyAlignment="1">
      <alignment horizontal="left" vertical="top" wrapText="1"/>
    </xf>
    <xf numFmtId="1" fontId="1" fillId="2" borderId="19" xfId="0" applyNumberFormat="1" applyFont="1" applyFill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" fontId="1" fillId="0" borderId="16" xfId="0" applyNumberFormat="1" applyFont="1" applyBorder="1" applyAlignment="1">
      <alignment horizontal="left" vertical="top" shrinkToFi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1" fontId="4" fillId="0" borderId="20" xfId="0" applyNumberFormat="1" applyFont="1" applyBorder="1" applyAlignment="1">
      <alignment horizontal="left" vertical="top" shrinkToFit="1"/>
    </xf>
    <xf numFmtId="1" fontId="4" fillId="0" borderId="21" xfId="0" applyNumberFormat="1" applyFont="1" applyBorder="1" applyAlignment="1">
      <alignment horizontal="left" vertical="top" shrinkToFit="1"/>
    </xf>
    <xf numFmtId="1" fontId="4" fillId="0" borderId="22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1" fontId="4" fillId="0" borderId="13" xfId="0" applyNumberFormat="1" applyFont="1" applyBorder="1" applyAlignment="1">
      <alignment horizontal="left" vertical="top" shrinkToFit="1"/>
    </xf>
    <xf numFmtId="1" fontId="4" fillId="0" borderId="14" xfId="0" applyNumberFormat="1" applyFont="1" applyBorder="1" applyAlignment="1">
      <alignment horizontal="left" vertical="top" shrinkToFit="1"/>
    </xf>
    <xf numFmtId="1" fontId="4" fillId="0" borderId="15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7"/>
  <sheetViews>
    <sheetView tabSelected="1" workbookViewId="0">
      <selection activeCell="E82" sqref="E82"/>
    </sheetView>
  </sheetViews>
  <sheetFormatPr defaultRowHeight="15" x14ac:dyDescent="0.25"/>
  <cols>
    <col min="1" max="1" width="2.140625" style="1" customWidth="1"/>
    <col min="2" max="2" width="5.85546875" style="1" customWidth="1"/>
    <col min="3" max="10" width="4.42578125" style="1" customWidth="1"/>
    <col min="11" max="11" width="4.5703125" style="1" customWidth="1"/>
    <col min="12" max="15" width="4.42578125" style="1" customWidth="1"/>
    <col min="16" max="16" width="21.7109375" style="1" customWidth="1"/>
    <col min="17" max="17" width="8.7109375" style="1" customWidth="1"/>
    <col min="18" max="18" width="8.42578125" style="1" customWidth="1"/>
    <col min="19" max="19" width="5.28515625" style="1" customWidth="1"/>
    <col min="20" max="20" width="8.7109375" style="1" customWidth="1"/>
    <col min="21" max="21" width="18.85546875" style="1" customWidth="1"/>
    <col min="22" max="22" width="12" style="1" customWidth="1"/>
    <col min="23" max="16384" width="9.140625" style="1"/>
  </cols>
  <sheetData>
    <row r="1" spans="1:51" ht="41.25" customHeight="1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51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51" ht="33.75" customHeight="1" x14ac:dyDescent="0.25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x14ac:dyDescent="0.25">
      <c r="A4" s="88" t="s">
        <v>56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</row>
    <row r="5" spans="1:51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51" ht="6.75" customHeight="1" x14ac:dyDescent="0.25">
      <c r="A6" s="70" t="s">
        <v>2</v>
      </c>
      <c r="B6" s="70" t="s">
        <v>3</v>
      </c>
      <c r="C6" s="77" t="s">
        <v>4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73" t="s">
        <v>5</v>
      </c>
      <c r="Q6" s="73" t="s">
        <v>6</v>
      </c>
      <c r="R6" s="70" t="s">
        <v>7</v>
      </c>
      <c r="S6" s="73" t="s">
        <v>8</v>
      </c>
      <c r="T6" s="70" t="s">
        <v>9</v>
      </c>
      <c r="U6" s="65" t="s">
        <v>10</v>
      </c>
      <c r="V6" s="65" t="s">
        <v>11</v>
      </c>
    </row>
    <row r="7" spans="1:51" ht="6.75" customHeight="1" x14ac:dyDescent="0.25">
      <c r="A7" s="71"/>
      <c r="B7" s="71"/>
      <c r="C7" s="77" t="s">
        <v>12</v>
      </c>
      <c r="D7" s="78"/>
      <c r="E7" s="78"/>
      <c r="F7" s="78"/>
      <c r="G7" s="78"/>
      <c r="H7" s="78"/>
      <c r="I7" s="78"/>
      <c r="J7" s="78"/>
      <c r="K7" s="78"/>
      <c r="L7" s="78"/>
      <c r="M7" s="79"/>
      <c r="N7" s="80" t="s">
        <v>39</v>
      </c>
      <c r="O7" s="81"/>
      <c r="P7" s="74"/>
      <c r="Q7" s="74"/>
      <c r="R7" s="71"/>
      <c r="S7" s="74"/>
      <c r="T7" s="71"/>
      <c r="U7" s="76"/>
      <c r="V7" s="76"/>
    </row>
    <row r="8" spans="1:51" ht="6.75" customHeight="1" x14ac:dyDescent="0.25">
      <c r="A8" s="71"/>
      <c r="B8" s="71"/>
      <c r="C8" s="77" t="s">
        <v>13</v>
      </c>
      <c r="D8" s="78"/>
      <c r="E8" s="78"/>
      <c r="F8" s="78"/>
      <c r="G8" s="78"/>
      <c r="H8" s="78"/>
      <c r="I8" s="78"/>
      <c r="J8" s="78"/>
      <c r="K8" s="78"/>
      <c r="L8" s="79"/>
      <c r="M8" s="63" t="s">
        <v>41</v>
      </c>
      <c r="N8" s="82"/>
      <c r="O8" s="83"/>
      <c r="P8" s="74"/>
      <c r="Q8" s="74"/>
      <c r="R8" s="71"/>
      <c r="S8" s="74"/>
      <c r="T8" s="71"/>
      <c r="U8" s="76"/>
      <c r="V8" s="76"/>
    </row>
    <row r="9" spans="1:51" ht="15.2" customHeight="1" x14ac:dyDescent="0.25">
      <c r="A9" s="71"/>
      <c r="B9" s="71"/>
      <c r="C9" s="58" t="s">
        <v>14</v>
      </c>
      <c r="D9" s="59"/>
      <c r="E9" s="60"/>
      <c r="F9" s="58" t="s">
        <v>15</v>
      </c>
      <c r="G9" s="59"/>
      <c r="H9" s="60"/>
      <c r="I9" s="61" t="s">
        <v>16</v>
      </c>
      <c r="J9" s="62"/>
      <c r="K9" s="61" t="s">
        <v>17</v>
      </c>
      <c r="L9" s="62"/>
      <c r="M9" s="84"/>
      <c r="N9" s="63" t="s">
        <v>40</v>
      </c>
      <c r="O9" s="65" t="s">
        <v>38</v>
      </c>
      <c r="P9" s="74"/>
      <c r="Q9" s="74"/>
      <c r="R9" s="71"/>
      <c r="S9" s="74"/>
      <c r="T9" s="71"/>
      <c r="U9" s="76"/>
      <c r="V9" s="76"/>
    </row>
    <row r="10" spans="1:51" ht="45.75" customHeight="1" x14ac:dyDescent="0.25">
      <c r="A10" s="72"/>
      <c r="B10" s="72"/>
      <c r="C10" s="3" t="s">
        <v>18</v>
      </c>
      <c r="D10" s="3" t="s">
        <v>46</v>
      </c>
      <c r="E10" s="3" t="s">
        <v>19</v>
      </c>
      <c r="F10" s="3" t="s">
        <v>20</v>
      </c>
      <c r="G10" s="3" t="s">
        <v>45</v>
      </c>
      <c r="H10" s="3" t="s">
        <v>21</v>
      </c>
      <c r="I10" s="4" t="s">
        <v>44</v>
      </c>
      <c r="J10" s="5" t="s">
        <v>22</v>
      </c>
      <c r="K10" s="4" t="s">
        <v>43</v>
      </c>
      <c r="L10" s="4" t="s">
        <v>42</v>
      </c>
      <c r="M10" s="64"/>
      <c r="N10" s="64"/>
      <c r="O10" s="66"/>
      <c r="P10" s="75"/>
      <c r="Q10" s="75"/>
      <c r="R10" s="72"/>
      <c r="S10" s="75"/>
      <c r="T10" s="72"/>
      <c r="U10" s="66"/>
      <c r="V10" s="66"/>
    </row>
    <row r="11" spans="1:51" ht="6.75" customHeight="1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7">
        <v>17</v>
      </c>
      <c r="R11" s="6">
        <v>18</v>
      </c>
      <c r="S11" s="8">
        <v>19</v>
      </c>
      <c r="T11" s="7">
        <v>20</v>
      </c>
      <c r="U11" s="6">
        <v>21</v>
      </c>
      <c r="V11" s="6">
        <v>22</v>
      </c>
    </row>
    <row r="12" spans="1:51" ht="6.75" customHeight="1" x14ac:dyDescent="0.25">
      <c r="A12" s="67" t="s">
        <v>23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9"/>
    </row>
    <row r="13" spans="1:51" ht="6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9"/>
      <c r="S13" s="11"/>
      <c r="T13" s="10"/>
      <c r="U13" s="9"/>
      <c r="V13" s="9"/>
    </row>
    <row r="14" spans="1:51" ht="6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9"/>
      <c r="S14" s="11"/>
      <c r="T14" s="10"/>
      <c r="U14" s="9"/>
      <c r="V14" s="9"/>
    </row>
    <row r="15" spans="1:51" ht="6.75" customHeight="1" x14ac:dyDescent="0.25">
      <c r="A15" s="49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1"/>
    </row>
    <row r="16" spans="1:51" ht="6.75" customHeight="1" x14ac:dyDescent="0.25">
      <c r="A16" s="21">
        <v>1</v>
      </c>
      <c r="B16" s="43">
        <v>46210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20" t="s">
        <v>25</v>
      </c>
      <c r="P16" s="21" t="s">
        <v>26</v>
      </c>
      <c r="Q16" s="22">
        <f>25783.61/1000</f>
        <v>25.783609999999999</v>
      </c>
      <c r="R16" s="42"/>
      <c r="S16" s="42"/>
      <c r="T16" s="22">
        <f t="shared" ref="T16" si="0">Q16</f>
        <v>25.783609999999999</v>
      </c>
      <c r="U16" s="21" t="s">
        <v>54</v>
      </c>
      <c r="V16" s="16" t="s">
        <v>58</v>
      </c>
    </row>
    <row r="17" spans="1:22" ht="6.75" customHeight="1" x14ac:dyDescent="0.25">
      <c r="A17" s="21">
        <v>2</v>
      </c>
      <c r="B17" s="43">
        <v>46210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20" t="s">
        <v>25</v>
      </c>
      <c r="P17" s="21" t="s">
        <v>26</v>
      </c>
      <c r="Q17" s="22">
        <f>19595.9/1000</f>
        <v>19.5959</v>
      </c>
      <c r="R17" s="42"/>
      <c r="S17" s="42"/>
      <c r="T17" s="22">
        <f t="shared" ref="T17" si="1">Q17</f>
        <v>19.5959</v>
      </c>
      <c r="U17" s="21" t="s">
        <v>54</v>
      </c>
      <c r="V17" s="16" t="s">
        <v>59</v>
      </c>
    </row>
    <row r="18" spans="1:22" ht="6.75" customHeight="1" x14ac:dyDescent="0.25">
      <c r="A18" s="21">
        <v>3</v>
      </c>
      <c r="B18" s="43">
        <v>46212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20" t="s">
        <v>25</v>
      </c>
      <c r="P18" s="21" t="s">
        <v>26</v>
      </c>
      <c r="Q18" s="22">
        <f>64918.03/1000</f>
        <v>64.918030000000002</v>
      </c>
      <c r="R18" s="42"/>
      <c r="S18" s="42"/>
      <c r="T18" s="22">
        <f t="shared" ref="T18:T19" si="2">Q18</f>
        <v>64.918030000000002</v>
      </c>
      <c r="U18" s="21" t="s">
        <v>60</v>
      </c>
      <c r="V18" s="16" t="s">
        <v>61</v>
      </c>
    </row>
    <row r="19" spans="1:22" ht="6.75" customHeight="1" x14ac:dyDescent="0.25">
      <c r="A19" s="21">
        <v>4</v>
      </c>
      <c r="B19" s="43">
        <v>46213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20" t="s">
        <v>25</v>
      </c>
      <c r="P19" s="21" t="s">
        <v>26</v>
      </c>
      <c r="Q19" s="22">
        <f>51270.66/1000</f>
        <v>51.270660000000007</v>
      </c>
      <c r="R19" s="42"/>
      <c r="S19" s="42"/>
      <c r="T19" s="22">
        <f t="shared" si="2"/>
        <v>51.270660000000007</v>
      </c>
      <c r="U19" s="21" t="s">
        <v>52</v>
      </c>
      <c r="V19" s="16" t="s">
        <v>63</v>
      </c>
    </row>
    <row r="20" spans="1:22" ht="6.75" customHeight="1" x14ac:dyDescent="0.25">
      <c r="A20" s="21">
        <v>5</v>
      </c>
      <c r="B20" s="43">
        <v>46213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20" t="s">
        <v>25</v>
      </c>
      <c r="P20" s="21" t="s">
        <v>26</v>
      </c>
      <c r="Q20" s="22">
        <f>767.92/1000</f>
        <v>0.76791999999999994</v>
      </c>
      <c r="R20" s="42"/>
      <c r="S20" s="42"/>
      <c r="T20" s="22">
        <f t="shared" ref="T20:T22" si="3">Q20</f>
        <v>0.76791999999999994</v>
      </c>
      <c r="U20" s="21" t="s">
        <v>52</v>
      </c>
      <c r="V20" s="16" t="s">
        <v>64</v>
      </c>
    </row>
    <row r="21" spans="1:22" ht="6.75" customHeight="1" x14ac:dyDescent="0.25">
      <c r="A21" s="21">
        <v>6</v>
      </c>
      <c r="B21" s="43">
        <v>46218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0" t="s">
        <v>25</v>
      </c>
      <c r="P21" s="21" t="s">
        <v>26</v>
      </c>
      <c r="Q21" s="22">
        <f>26210.66/1000</f>
        <v>26.210660000000001</v>
      </c>
      <c r="R21" s="42"/>
      <c r="S21" s="42"/>
      <c r="T21" s="22">
        <f t="shared" si="3"/>
        <v>26.210660000000001</v>
      </c>
      <c r="U21" s="21" t="s">
        <v>54</v>
      </c>
      <c r="V21" s="16" t="s">
        <v>69</v>
      </c>
    </row>
    <row r="22" spans="1:22" ht="6.75" customHeight="1" x14ac:dyDescent="0.25">
      <c r="A22" s="21">
        <v>7</v>
      </c>
      <c r="B22" s="43">
        <v>46219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0" t="s">
        <v>25</v>
      </c>
      <c r="P22" s="21" t="s">
        <v>26</v>
      </c>
      <c r="Q22" s="22">
        <f>70032.78/1000</f>
        <v>70.032780000000002</v>
      </c>
      <c r="R22" s="42"/>
      <c r="S22" s="42"/>
      <c r="T22" s="22">
        <f t="shared" si="3"/>
        <v>70.032780000000002</v>
      </c>
      <c r="U22" s="21" t="s">
        <v>60</v>
      </c>
      <c r="V22" s="16" t="s">
        <v>70</v>
      </c>
    </row>
    <row r="23" spans="1:22" ht="6.75" customHeight="1" x14ac:dyDescent="0.25">
      <c r="A23" s="21">
        <v>8</v>
      </c>
      <c r="B23" s="43">
        <v>46231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0" t="s">
        <v>25</v>
      </c>
      <c r="P23" s="21" t="s">
        <v>26</v>
      </c>
      <c r="Q23" s="22">
        <f>2322.26/1000</f>
        <v>2.3222600000000004</v>
      </c>
      <c r="R23" s="42"/>
      <c r="S23" s="42"/>
      <c r="T23" s="22">
        <f t="shared" ref="T23" si="4">Q23</f>
        <v>2.3222600000000004</v>
      </c>
      <c r="U23" s="21" t="s">
        <v>78</v>
      </c>
      <c r="V23" s="16" t="s">
        <v>79</v>
      </c>
    </row>
    <row r="24" spans="1:22" ht="6.75" customHeight="1" x14ac:dyDescent="0.25">
      <c r="A24" s="21">
        <v>9</v>
      </c>
      <c r="B24" s="43">
        <v>46231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0" t="s">
        <v>25</v>
      </c>
      <c r="P24" s="21" t="s">
        <v>26</v>
      </c>
      <c r="Q24" s="22">
        <f>1133.21/1000</f>
        <v>1.1332100000000001</v>
      </c>
      <c r="R24" s="42"/>
      <c r="S24" s="42"/>
      <c r="T24" s="22">
        <f t="shared" ref="T24" si="5">Q24</f>
        <v>1.1332100000000001</v>
      </c>
      <c r="U24" s="21" t="s">
        <v>78</v>
      </c>
      <c r="V24" s="16" t="s">
        <v>80</v>
      </c>
    </row>
    <row r="25" spans="1:22" ht="6.75" customHeight="1" x14ac:dyDescent="0.25">
      <c r="A25" s="21">
        <v>10</v>
      </c>
      <c r="B25" s="43">
        <v>46232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0" t="s">
        <v>25</v>
      </c>
      <c r="P25" s="21" t="s">
        <v>26</v>
      </c>
      <c r="Q25" s="22">
        <f>26313.82/1000</f>
        <v>26.31382</v>
      </c>
      <c r="R25" s="42"/>
      <c r="S25" s="42"/>
      <c r="T25" s="22">
        <f t="shared" ref="T25" si="6">Q25</f>
        <v>26.31382</v>
      </c>
      <c r="U25" s="21" t="s">
        <v>81</v>
      </c>
      <c r="V25" s="16" t="s">
        <v>82</v>
      </c>
    </row>
    <row r="26" spans="1:22" ht="6.75" customHeight="1" x14ac:dyDescent="0.25">
      <c r="A26" s="52" t="s">
        <v>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</row>
    <row r="27" spans="1:22" ht="6.7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ht="6.7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ht="6.75" customHeight="1" x14ac:dyDescent="0.15">
      <c r="A29" s="9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20"/>
      <c r="P29" s="21"/>
      <c r="Q29" s="22"/>
      <c r="R29" s="19"/>
      <c r="S29" s="19"/>
      <c r="T29" s="22"/>
      <c r="U29" s="21"/>
      <c r="V29" s="21"/>
    </row>
    <row r="30" spans="1:22" ht="6.75" customHeight="1" x14ac:dyDescent="0.25">
      <c r="A30" s="55" t="s">
        <v>28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/>
    </row>
    <row r="31" spans="1:22" ht="6.75" customHeight="1" x14ac:dyDescent="0.15">
      <c r="A31" s="35">
        <v>1</v>
      </c>
      <c r="B31" s="23">
        <v>46219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20" t="s">
        <v>25</v>
      </c>
      <c r="P31" s="21" t="s">
        <v>71</v>
      </c>
      <c r="Q31" s="22">
        <f>3680.33/1000</f>
        <v>3.6803300000000001</v>
      </c>
      <c r="R31" s="42"/>
      <c r="S31" s="42"/>
      <c r="T31" s="22">
        <f t="shared" ref="T31" si="7">Q31</f>
        <v>3.6803300000000001</v>
      </c>
      <c r="U31" s="21" t="s">
        <v>51</v>
      </c>
      <c r="V31" s="16" t="s">
        <v>72</v>
      </c>
    </row>
    <row r="32" spans="1:22" ht="6.75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spans="1:22" ht="5.25" customHeight="1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 ht="5.25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 ht="5.25" customHeight="1" x14ac:dyDescent="0.1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6.75" customHeight="1" x14ac:dyDescent="0.25">
      <c r="A36" s="49" t="s">
        <v>29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1"/>
    </row>
    <row r="37" spans="1:22" ht="5.25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22" ht="5.25" customHeight="1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ht="5.25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ht="5.25" customHeigh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6.75" customHeight="1" x14ac:dyDescent="0.25">
      <c r="A41" s="45" t="s">
        <v>30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7"/>
    </row>
    <row r="42" spans="1:22" ht="6.75" customHeight="1" x14ac:dyDescent="0.25">
      <c r="A42" s="6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4"/>
      <c r="P42" s="14"/>
      <c r="Q42" s="15"/>
      <c r="R42" s="14"/>
      <c r="S42" s="8"/>
      <c r="T42" s="15"/>
      <c r="U42" s="29"/>
      <c r="V42" s="14"/>
    </row>
    <row r="43" spans="1:22" ht="6.75" customHeight="1" x14ac:dyDescent="0.15">
      <c r="A43" s="6"/>
      <c r="B43" s="2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4"/>
      <c r="P43" s="14"/>
      <c r="Q43" s="15"/>
      <c r="R43" s="14"/>
      <c r="S43" s="8"/>
      <c r="T43" s="15"/>
      <c r="U43" s="14"/>
      <c r="V43" s="14"/>
    </row>
    <row r="44" spans="1:22" ht="5.25" customHeigh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5.25" customHeight="1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ht="6.75" customHeight="1" x14ac:dyDescent="0.25">
      <c r="A46" s="45" t="s">
        <v>31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7"/>
    </row>
    <row r="47" spans="1:22" ht="5.25" customHeigh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ht="5.2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ht="6.75" customHeight="1" x14ac:dyDescent="0.25">
      <c r="A49" s="45" t="s">
        <v>32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7"/>
    </row>
    <row r="50" spans="1:22" ht="6.75" customHeight="1" x14ac:dyDescent="0.15">
      <c r="A50" s="6"/>
      <c r="B50" s="2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4"/>
      <c r="P50" s="14"/>
      <c r="Q50" s="15"/>
      <c r="R50" s="14"/>
      <c r="S50" s="8"/>
      <c r="T50" s="15"/>
      <c r="U50" s="14"/>
      <c r="V50" s="30"/>
    </row>
    <row r="51" spans="1:22" ht="5.25" customHeight="1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ht="5.25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ht="5.25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6.75" customHeight="1" x14ac:dyDescent="0.25">
      <c r="A54" s="45" t="s">
        <v>33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7"/>
    </row>
    <row r="55" spans="1:22" ht="8.25" customHeight="1" x14ac:dyDescent="0.15">
      <c r="A55" s="6">
        <v>1</v>
      </c>
      <c r="B55" s="12">
        <v>46213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4" t="s">
        <v>25</v>
      </c>
      <c r="P55" s="14" t="s">
        <v>34</v>
      </c>
      <c r="Q55" s="15">
        <f>858.26/1000</f>
        <v>0.85826000000000002</v>
      </c>
      <c r="R55" s="14" t="s">
        <v>35</v>
      </c>
      <c r="S55" s="8">
        <v>1</v>
      </c>
      <c r="T55" s="15">
        <f t="shared" ref="T55" si="8">Q55*S55</f>
        <v>0.85826000000000002</v>
      </c>
      <c r="U55" s="31" t="s">
        <v>53</v>
      </c>
      <c r="V55" s="32" t="s">
        <v>62</v>
      </c>
    </row>
    <row r="56" spans="1:22" ht="8.25" customHeight="1" x14ac:dyDescent="0.15">
      <c r="A56" s="6">
        <v>2</v>
      </c>
      <c r="B56" s="12">
        <v>46216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4" t="s">
        <v>25</v>
      </c>
      <c r="P56" s="14" t="s">
        <v>34</v>
      </c>
      <c r="Q56" s="15">
        <f>9800/1000</f>
        <v>9.8000000000000007</v>
      </c>
      <c r="R56" s="14" t="s">
        <v>35</v>
      </c>
      <c r="S56" s="8">
        <v>1</v>
      </c>
      <c r="T56" s="15">
        <f t="shared" ref="T56" si="9">Q56*S56</f>
        <v>9.8000000000000007</v>
      </c>
      <c r="U56" s="31" t="s">
        <v>65</v>
      </c>
      <c r="V56" s="32" t="s">
        <v>66</v>
      </c>
    </row>
    <row r="57" spans="1:22" ht="8.25" customHeight="1" x14ac:dyDescent="0.15">
      <c r="A57" s="6">
        <v>3</v>
      </c>
      <c r="B57" s="12">
        <v>46218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4" t="s">
        <v>25</v>
      </c>
      <c r="P57" s="14" t="s">
        <v>34</v>
      </c>
      <c r="Q57" s="15">
        <f>1125/1000</f>
        <v>1.125</v>
      </c>
      <c r="R57" s="14" t="s">
        <v>35</v>
      </c>
      <c r="S57" s="8">
        <v>1</v>
      </c>
      <c r="T57" s="15">
        <f>Q57*S57</f>
        <v>1.125</v>
      </c>
      <c r="U57" s="31" t="s">
        <v>48</v>
      </c>
      <c r="V57" s="32" t="s">
        <v>68</v>
      </c>
    </row>
    <row r="58" spans="1:22" ht="8.25" customHeight="1" x14ac:dyDescent="0.15">
      <c r="A58" s="6">
        <v>4</v>
      </c>
      <c r="B58" s="12">
        <v>46219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4" t="s">
        <v>25</v>
      </c>
      <c r="P58" s="14" t="s">
        <v>34</v>
      </c>
      <c r="Q58" s="15">
        <f>20491.8/1000</f>
        <v>20.491799999999998</v>
      </c>
      <c r="R58" s="14" t="s">
        <v>35</v>
      </c>
      <c r="S58" s="8">
        <v>1</v>
      </c>
      <c r="T58" s="15">
        <f>Q58*S58</f>
        <v>20.491799999999998</v>
      </c>
      <c r="U58" s="31" t="s">
        <v>51</v>
      </c>
      <c r="V58" s="32" t="s">
        <v>73</v>
      </c>
    </row>
    <row r="59" spans="1:22" ht="8.25" customHeight="1" x14ac:dyDescent="0.15">
      <c r="A59" s="6">
        <v>5</v>
      </c>
      <c r="B59" s="12">
        <v>46220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4" t="s">
        <v>25</v>
      </c>
      <c r="P59" s="14" t="s">
        <v>34</v>
      </c>
      <c r="Q59" s="15">
        <f>11595.09/1000</f>
        <v>11.595090000000001</v>
      </c>
      <c r="R59" s="14" t="s">
        <v>35</v>
      </c>
      <c r="S59" s="8">
        <v>1</v>
      </c>
      <c r="T59" s="15">
        <f t="shared" ref="T59:T63" si="10">Q59*S59</f>
        <v>11.595090000000001</v>
      </c>
      <c r="U59" s="31" t="s">
        <v>74</v>
      </c>
      <c r="V59" s="32" t="s">
        <v>75</v>
      </c>
    </row>
    <row r="60" spans="1:22" ht="8.25" customHeight="1" x14ac:dyDescent="0.15">
      <c r="A60" s="6">
        <v>6</v>
      </c>
      <c r="B60" s="12">
        <v>46224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4" t="s">
        <v>25</v>
      </c>
      <c r="P60" s="14" t="s">
        <v>34</v>
      </c>
      <c r="Q60" s="15">
        <f>379549.18/1000</f>
        <v>379.54917999999998</v>
      </c>
      <c r="R60" s="14" t="s">
        <v>35</v>
      </c>
      <c r="S60" s="8">
        <v>1</v>
      </c>
      <c r="T60" s="15">
        <f t="shared" ref="T60" si="11">Q60*S60</f>
        <v>379.54917999999998</v>
      </c>
      <c r="U60" s="14" t="s">
        <v>76</v>
      </c>
      <c r="V60" s="44" t="s">
        <v>77</v>
      </c>
    </row>
    <row r="61" spans="1:22" ht="8.25" customHeight="1" x14ac:dyDescent="0.15">
      <c r="A61" s="6">
        <v>7</v>
      </c>
      <c r="B61" s="12">
        <v>46234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4" t="s">
        <v>25</v>
      </c>
      <c r="P61" s="14" t="s">
        <v>34</v>
      </c>
      <c r="Q61" s="15">
        <f>990/1000</f>
        <v>0.99</v>
      </c>
      <c r="R61" s="14" t="s">
        <v>35</v>
      </c>
      <c r="S61" s="8">
        <v>1</v>
      </c>
      <c r="T61" s="15">
        <f t="shared" si="10"/>
        <v>0.99</v>
      </c>
      <c r="U61" s="14" t="s">
        <v>55</v>
      </c>
      <c r="V61" s="32" t="s">
        <v>83</v>
      </c>
    </row>
    <row r="62" spans="1:22" ht="8.25" customHeight="1" x14ac:dyDescent="0.15">
      <c r="A62" s="6">
        <v>8</v>
      </c>
      <c r="B62" s="12">
        <v>46234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4" t="s">
        <v>25</v>
      </c>
      <c r="P62" s="14" t="s">
        <v>34</v>
      </c>
      <c r="Q62" s="15">
        <f>4679.05/1000</f>
        <v>4.6790500000000002</v>
      </c>
      <c r="R62" s="14" t="s">
        <v>35</v>
      </c>
      <c r="S62" s="8">
        <v>1</v>
      </c>
      <c r="T62" s="15">
        <f t="shared" si="10"/>
        <v>4.6790500000000002</v>
      </c>
      <c r="U62" s="14" t="s">
        <v>84</v>
      </c>
      <c r="V62" s="32" t="s">
        <v>85</v>
      </c>
    </row>
    <row r="63" spans="1:22" ht="8.25" customHeight="1" x14ac:dyDescent="0.15">
      <c r="A63" s="6">
        <v>9</v>
      </c>
      <c r="B63" s="12">
        <v>46234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4" t="s">
        <v>25</v>
      </c>
      <c r="P63" s="14" t="s">
        <v>34</v>
      </c>
      <c r="Q63" s="15">
        <f>1000/1000</f>
        <v>1</v>
      </c>
      <c r="R63" s="14" t="s">
        <v>35</v>
      </c>
      <c r="S63" s="8">
        <v>1</v>
      </c>
      <c r="T63" s="15">
        <f t="shared" si="10"/>
        <v>1</v>
      </c>
      <c r="U63" s="31" t="s">
        <v>86</v>
      </c>
      <c r="V63" s="32" t="s">
        <v>87</v>
      </c>
    </row>
    <row r="64" spans="1:22" ht="8.25" customHeight="1" x14ac:dyDescent="0.15">
      <c r="A64" s="6">
        <v>10</v>
      </c>
      <c r="B64" s="12">
        <v>46234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4" t="s">
        <v>25</v>
      </c>
      <c r="P64" s="14" t="s">
        <v>34</v>
      </c>
      <c r="Q64" s="15">
        <f>571.33/1000</f>
        <v>0.57133</v>
      </c>
      <c r="R64" s="14" t="s">
        <v>35</v>
      </c>
      <c r="S64" s="8">
        <v>1</v>
      </c>
      <c r="T64" s="15">
        <f t="shared" ref="T64:T66" si="12">Q64*S64</f>
        <v>0.57133</v>
      </c>
      <c r="U64" s="31" t="s">
        <v>50</v>
      </c>
      <c r="V64" s="32" t="s">
        <v>88</v>
      </c>
    </row>
    <row r="65" spans="1:22" ht="8.25" customHeight="1" x14ac:dyDescent="0.15">
      <c r="A65" s="6">
        <v>11</v>
      </c>
      <c r="B65" s="12">
        <v>46234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4" t="s">
        <v>25</v>
      </c>
      <c r="P65" s="14" t="s">
        <v>34</v>
      </c>
      <c r="Q65" s="15">
        <f>24.65/1000</f>
        <v>2.4649999999999998E-2</v>
      </c>
      <c r="R65" s="14" t="s">
        <v>35</v>
      </c>
      <c r="S65" s="8">
        <v>1</v>
      </c>
      <c r="T65" s="15">
        <f t="shared" si="12"/>
        <v>2.4649999999999998E-2</v>
      </c>
      <c r="U65" s="31" t="s">
        <v>50</v>
      </c>
      <c r="V65" s="32" t="s">
        <v>89</v>
      </c>
    </row>
    <row r="66" spans="1:22" ht="8.25" customHeight="1" x14ac:dyDescent="0.15">
      <c r="A66" s="6">
        <v>12</v>
      </c>
      <c r="B66" s="12">
        <v>46234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4" t="s">
        <v>25</v>
      </c>
      <c r="P66" s="14" t="s">
        <v>34</v>
      </c>
      <c r="Q66" s="15">
        <f>20187.62/1000</f>
        <v>20.187619999999999</v>
      </c>
      <c r="R66" s="14" t="s">
        <v>35</v>
      </c>
      <c r="S66" s="8">
        <v>1</v>
      </c>
      <c r="T66" s="15">
        <f t="shared" si="12"/>
        <v>20.187619999999999</v>
      </c>
      <c r="U66" s="31" t="s">
        <v>49</v>
      </c>
      <c r="V66" s="32" t="s">
        <v>90</v>
      </c>
    </row>
    <row r="67" spans="1:22" ht="8.25" customHeight="1" x14ac:dyDescent="0.15">
      <c r="A67" s="6">
        <v>13</v>
      </c>
      <c r="B67" s="12">
        <v>46234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4" t="s">
        <v>25</v>
      </c>
      <c r="P67" s="14" t="s">
        <v>34</v>
      </c>
      <c r="Q67" s="15">
        <f>433.24/1000</f>
        <v>0.43324000000000001</v>
      </c>
      <c r="R67" s="14" t="s">
        <v>35</v>
      </c>
      <c r="S67" s="8">
        <v>1</v>
      </c>
      <c r="T67" s="15">
        <f t="shared" ref="T67:T71" si="13">Q67*S67</f>
        <v>0.43324000000000001</v>
      </c>
      <c r="U67" s="14" t="s">
        <v>49</v>
      </c>
      <c r="V67" s="32" t="s">
        <v>91</v>
      </c>
    </row>
    <row r="68" spans="1:22" ht="8.25" customHeight="1" x14ac:dyDescent="0.15">
      <c r="A68" s="6">
        <v>14</v>
      </c>
      <c r="B68" s="12">
        <v>46234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4" t="s">
        <v>25</v>
      </c>
      <c r="P68" s="14" t="s">
        <v>34</v>
      </c>
      <c r="Q68" s="15">
        <f>79/1000</f>
        <v>7.9000000000000001E-2</v>
      </c>
      <c r="R68" s="14" t="s">
        <v>35</v>
      </c>
      <c r="S68" s="8">
        <v>1</v>
      </c>
      <c r="T68" s="15">
        <f t="shared" si="13"/>
        <v>7.9000000000000001E-2</v>
      </c>
      <c r="U68" s="14" t="s">
        <v>49</v>
      </c>
      <c r="V68" s="32" t="s">
        <v>92</v>
      </c>
    </row>
    <row r="69" spans="1:22" ht="8.25" customHeight="1" x14ac:dyDescent="0.15">
      <c r="A69" s="6">
        <v>15</v>
      </c>
      <c r="B69" s="12">
        <v>46234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4" t="s">
        <v>25</v>
      </c>
      <c r="P69" s="14" t="s">
        <v>34</v>
      </c>
      <c r="Q69" s="15">
        <f>4357.48/1000</f>
        <v>4.3574799999999998</v>
      </c>
      <c r="R69" s="14" t="s">
        <v>35</v>
      </c>
      <c r="S69" s="8">
        <v>1</v>
      </c>
      <c r="T69" s="15">
        <f t="shared" ref="T69:T70" si="14">Q69*S69</f>
        <v>4.3574799999999998</v>
      </c>
      <c r="U69" s="31" t="s">
        <v>51</v>
      </c>
      <c r="V69" s="32" t="s">
        <v>93</v>
      </c>
    </row>
    <row r="70" spans="1:22" ht="8.25" customHeight="1" x14ac:dyDescent="0.15">
      <c r="A70" s="6">
        <v>16</v>
      </c>
      <c r="B70" s="12">
        <v>46234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4" t="s">
        <v>25</v>
      </c>
      <c r="P70" s="14" t="s">
        <v>34</v>
      </c>
      <c r="Q70" s="15">
        <f>542.66/1000</f>
        <v>0.54265999999999992</v>
      </c>
      <c r="R70" s="14" t="s">
        <v>35</v>
      </c>
      <c r="S70" s="8">
        <v>1</v>
      </c>
      <c r="T70" s="15">
        <f t="shared" si="14"/>
        <v>0.54265999999999992</v>
      </c>
      <c r="U70" s="14" t="s">
        <v>37</v>
      </c>
      <c r="V70" s="44" t="s">
        <v>95</v>
      </c>
    </row>
    <row r="71" spans="1:22" ht="8.25" customHeight="1" x14ac:dyDescent="0.15">
      <c r="A71" s="6">
        <v>17</v>
      </c>
      <c r="B71" s="12">
        <v>46234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4" t="s">
        <v>25</v>
      </c>
      <c r="P71" s="14" t="s">
        <v>34</v>
      </c>
      <c r="Q71" s="15">
        <f>327.87/1000</f>
        <v>0.32786999999999999</v>
      </c>
      <c r="R71" s="14" t="s">
        <v>35</v>
      </c>
      <c r="S71" s="8">
        <v>1</v>
      </c>
      <c r="T71" s="15">
        <f t="shared" si="13"/>
        <v>0.32786999999999999</v>
      </c>
      <c r="U71" s="14" t="s">
        <v>96</v>
      </c>
      <c r="V71" s="32" t="s">
        <v>98</v>
      </c>
    </row>
    <row r="72" spans="1:22" ht="8.25" customHeight="1" x14ac:dyDescent="0.15">
      <c r="A72" s="6">
        <v>18</v>
      </c>
      <c r="B72" s="12">
        <v>46234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4" t="s">
        <v>25</v>
      </c>
      <c r="P72" s="14" t="s">
        <v>34</v>
      </c>
      <c r="Q72" s="15">
        <f>30491.8/1000</f>
        <v>30.491799999999998</v>
      </c>
      <c r="R72" s="14" t="s">
        <v>35</v>
      </c>
      <c r="S72" s="8">
        <v>1</v>
      </c>
      <c r="T72" s="15">
        <f t="shared" ref="T72" si="15">Q72*S72</f>
        <v>30.491799999999998</v>
      </c>
      <c r="U72" s="14" t="s">
        <v>99</v>
      </c>
      <c r="V72" s="32" t="s">
        <v>100</v>
      </c>
    </row>
    <row r="73" spans="1:22" ht="6.75" customHeight="1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ht="6.75" customHeight="1" x14ac:dyDescent="0.15">
      <c r="A74" s="36">
        <v>1</v>
      </c>
      <c r="B74" s="37">
        <v>46205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38" t="s">
        <v>25</v>
      </c>
      <c r="P74" s="39" t="s">
        <v>36</v>
      </c>
      <c r="Q74" s="15">
        <f>16393.44/1000</f>
        <v>16.393439999999998</v>
      </c>
      <c r="R74" s="39" t="s">
        <v>35</v>
      </c>
      <c r="S74" s="40">
        <v>1</v>
      </c>
      <c r="T74" s="41">
        <f t="shared" ref="T74" si="16">Q74*S74</f>
        <v>16.393439999999998</v>
      </c>
      <c r="U74" s="33" t="s">
        <v>37</v>
      </c>
      <c r="V74" s="34" t="s">
        <v>57</v>
      </c>
    </row>
    <row r="75" spans="1:22" ht="6.75" customHeight="1" x14ac:dyDescent="0.15">
      <c r="A75" s="36">
        <v>2</v>
      </c>
      <c r="B75" s="37">
        <v>46217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38" t="s">
        <v>25</v>
      </c>
      <c r="P75" s="39" t="s">
        <v>36</v>
      </c>
      <c r="Q75" s="15">
        <f>12295.08/1000</f>
        <v>12.29508</v>
      </c>
      <c r="R75" s="39" t="s">
        <v>35</v>
      </c>
      <c r="S75" s="40">
        <v>1</v>
      </c>
      <c r="T75" s="41">
        <f t="shared" ref="T75" si="17">Q75*S75</f>
        <v>12.29508</v>
      </c>
      <c r="U75" s="33" t="s">
        <v>37</v>
      </c>
      <c r="V75" s="34" t="s">
        <v>67</v>
      </c>
    </row>
    <row r="76" spans="1:22" ht="6.75" customHeight="1" x14ac:dyDescent="0.15">
      <c r="A76" s="36">
        <v>3</v>
      </c>
      <c r="B76" s="37">
        <v>46234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38" t="s">
        <v>25</v>
      </c>
      <c r="P76" s="39" t="s">
        <v>36</v>
      </c>
      <c r="Q76" s="15">
        <f>14470.86/1000</f>
        <v>14.47086</v>
      </c>
      <c r="R76" s="39" t="s">
        <v>35</v>
      </c>
      <c r="S76" s="40">
        <v>1</v>
      </c>
      <c r="T76" s="41">
        <f t="shared" ref="T76" si="18">Q76*S76</f>
        <v>14.47086</v>
      </c>
      <c r="U76" s="33" t="s">
        <v>37</v>
      </c>
      <c r="V76" s="34" t="s">
        <v>94</v>
      </c>
    </row>
    <row r="77" spans="1:22" ht="6.75" customHeight="1" x14ac:dyDescent="0.15">
      <c r="A77" s="36">
        <v>4</v>
      </c>
      <c r="B77" s="37">
        <v>46234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38" t="s">
        <v>25</v>
      </c>
      <c r="P77" s="39" t="s">
        <v>36</v>
      </c>
      <c r="Q77" s="15">
        <f>1203.28/1000</f>
        <v>1.2032799999999999</v>
      </c>
      <c r="R77" s="39" t="s">
        <v>35</v>
      </c>
      <c r="S77" s="40">
        <v>1</v>
      </c>
      <c r="T77" s="41">
        <f t="shared" ref="T77" si="19">Q77*S77</f>
        <v>1.2032799999999999</v>
      </c>
      <c r="U77" s="33" t="s">
        <v>96</v>
      </c>
      <c r="V77" s="34" t="s">
        <v>97</v>
      </c>
    </row>
  </sheetData>
  <mergeCells count="36">
    <mergeCell ref="A1:V1"/>
    <mergeCell ref="A2:V2"/>
    <mergeCell ref="A3:V3"/>
    <mergeCell ref="A4:V4"/>
    <mergeCell ref="A5:V5"/>
    <mergeCell ref="A12:V12"/>
    <mergeCell ref="R6:R10"/>
    <mergeCell ref="S6:S10"/>
    <mergeCell ref="T6:T10"/>
    <mergeCell ref="U6:U10"/>
    <mergeCell ref="V6:V10"/>
    <mergeCell ref="C7:M7"/>
    <mergeCell ref="N7:O8"/>
    <mergeCell ref="C8:L8"/>
    <mergeCell ref="M8:M10"/>
    <mergeCell ref="C9:E9"/>
    <mergeCell ref="A6:A10"/>
    <mergeCell ref="B6:B10"/>
    <mergeCell ref="C6:O6"/>
    <mergeCell ref="P6:P10"/>
    <mergeCell ref="Q6:Q10"/>
    <mergeCell ref="F9:H9"/>
    <mergeCell ref="I9:J9"/>
    <mergeCell ref="K9:L9"/>
    <mergeCell ref="N9:N10"/>
    <mergeCell ref="O9:O10"/>
    <mergeCell ref="A46:V46"/>
    <mergeCell ref="A49:V49"/>
    <mergeCell ref="A54:V54"/>
    <mergeCell ref="A73:V73"/>
    <mergeCell ref="A15:V15"/>
    <mergeCell ref="A26:V26"/>
    <mergeCell ref="A30:V30"/>
    <mergeCell ref="A32:V32"/>
    <mergeCell ref="A36:V36"/>
    <mergeCell ref="A41:V4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Денис Богомазов</cp:lastModifiedBy>
  <dcterms:created xsi:type="dcterms:W3CDTF">2015-06-05T18:17:20Z</dcterms:created>
  <dcterms:modified xsi:type="dcterms:W3CDTF">2026-08-19T08:07:53Z</dcterms:modified>
</cp:coreProperties>
</file>