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енис Богомазов\Desktop\Раскрытие на сайт\Год 2026\Год 2026\Раскрытие май 2026г\"/>
    </mc:Choice>
  </mc:AlternateContent>
  <xr:revisionPtr revIDLastSave="0" documentId="13_ncr:1_{E207E682-01CE-44CC-827B-33787782A96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3" i="1" l="1"/>
  <c r="T72" i="1"/>
  <c r="Q72" i="1"/>
  <c r="T71" i="1"/>
  <c r="Q71" i="1"/>
  <c r="Q70" i="1"/>
  <c r="T70" i="1" s="1"/>
  <c r="Q69" i="1"/>
  <c r="T69" i="1"/>
  <c r="Q68" i="1"/>
  <c r="Q67" i="1"/>
  <c r="Q66" i="1"/>
  <c r="Q65" i="1"/>
  <c r="Q77" i="1"/>
  <c r="Q76" i="1"/>
  <c r="Q64" i="1"/>
  <c r="Q63" i="1"/>
  <c r="Q62" i="1"/>
  <c r="Q22" i="1"/>
  <c r="Q61" i="1"/>
  <c r="Q60" i="1"/>
  <c r="T60" i="1"/>
  <c r="Q21" i="1"/>
  <c r="Q20" i="1"/>
  <c r="Q19" i="1"/>
  <c r="Q59" i="1"/>
  <c r="T59" i="1"/>
  <c r="Q58" i="1"/>
  <c r="Q57" i="1"/>
  <c r="T57" i="1"/>
  <c r="Q18" i="1"/>
  <c r="Q56" i="1"/>
  <c r="Q55" i="1"/>
  <c r="Q54" i="1"/>
  <c r="Q75" i="1"/>
  <c r="Q17" i="1"/>
  <c r="Q53" i="1"/>
  <c r="Q52" i="1"/>
  <c r="Q16" i="1"/>
  <c r="T56" i="1" l="1"/>
  <c r="T52" i="1"/>
  <c r="T22" i="1" l="1"/>
  <c r="T21" i="1"/>
  <c r="T20" i="1"/>
  <c r="T18" i="1" l="1"/>
  <c r="T19" i="1"/>
  <c r="T17" i="1"/>
  <c r="T66" i="1"/>
  <c r="T63" i="1"/>
  <c r="T62" i="1"/>
  <c r="T61" i="1"/>
  <c r="T58" i="1"/>
  <c r="T75" i="1" l="1"/>
  <c r="T54" i="1"/>
  <c r="T53" i="1"/>
  <c r="T16" i="1"/>
  <c r="T73" i="1"/>
  <c r="T77" i="1"/>
  <c r="T68" i="1"/>
  <c r="T67" i="1"/>
  <c r="T65" i="1"/>
  <c r="T64" i="1"/>
  <c r="T55" i="1"/>
  <c r="T76" i="1"/>
</calcChain>
</file>

<file path=xl/sharedStrings.xml><?xml version="1.0" encoding="utf-8"?>
<sst xmlns="http://schemas.openxmlformats.org/spreadsheetml/2006/main" count="196" uniqueCount="96">
  <si>
    <t>Форма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</si>
  <si>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ООО "Стимул"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</si>
  <si>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</si>
  <si>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</si>
  <si>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</si>
  <si>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</si>
  <si>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</si>
  <si>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</si>
  <si>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</si>
  <si>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</si>
  <si>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</si>
  <si>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</si>
  <si>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</si>
  <si>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</si>
  <si>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</si>
  <si>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</si>
  <si>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</si>
  <si>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</si>
  <si>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открытый конкурс</t>
  </si>
  <si>
    <t>закрытый конкурс</t>
  </si>
  <si>
    <t>открытый аукцион</t>
  </si>
  <si>
    <t>закрытый аукцион</t>
  </si>
  <si>
    <t>закрытый запрос котировок</t>
  </si>
  <si>
    <t>Приобретение электроэнергии</t>
  </si>
  <si>
    <t>Вспомогательные материалы</t>
  </si>
  <si>
    <t>Х</t>
  </si>
  <si>
    <t>Материалы</t>
  </si>
  <si>
    <t>Капитальный ремонт</t>
  </si>
  <si>
    <t>Приобретение оборудования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</si>
  <si>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</si>
  <si>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</si>
  <si>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</si>
  <si>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</si>
  <si>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</si>
  <si>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 xml:space="preserve">Услуги </t>
  </si>
  <si>
    <t>усл. ед.</t>
  </si>
  <si>
    <t>ГСМ</t>
  </si>
  <si>
    <t>ООО "Газпромнефть-Региональные продажи"</t>
  </si>
  <si>
    <t>Иное</t>
  </si>
  <si>
    <t>Неконкурентная закупка
закупка</t>
  </si>
  <si>
    <t>единственный поставщик (исполнитель, подрядчик)</t>
  </si>
  <si>
    <t>Иной способ, установленный положением о закупке</t>
  </si>
  <si>
    <t>закрытый запрос предложений</t>
  </si>
  <si>
    <t>запрос предложений в электронной форме</t>
  </si>
  <si>
    <t>запрос котировок в электронной форме</t>
  </si>
  <si>
    <t>аукцион в электронной форме</t>
  </si>
  <si>
    <t>конкурс в электронной форме</t>
  </si>
  <si>
    <t>Приложение № 10
к приказу ФАС России
от 08.12.2022 № 960/22</t>
  </si>
  <si>
    <t>ГАУ НСО "Издательский дом "Советская Сибирь"</t>
  </si>
  <si>
    <t>ПАО "Ростелеком"</t>
  </si>
  <si>
    <t>ООО "Газпром межрегионгаз Новосибирск"</t>
  </si>
  <si>
    <t>ООО "Бегет"</t>
  </si>
  <si>
    <t>ПАО "МегаФон"</t>
  </si>
  <si>
    <t>ООО ТПК "СИБКОМПЛЕКТ"</t>
  </si>
  <si>
    <t>ООО "КАССЫ ВЕСЫ СЕРВИС"</t>
  </si>
  <si>
    <t>ООО "НАУЧНО-ТЕХНИЧЕСКИЙ ЦЕНТР ЭКОЛОГИЧЕСКАЯ БЕЗОПАСНОСТЬ СИБИРИ"</t>
  </si>
  <si>
    <t>ООО "Новотелеком"</t>
  </si>
  <si>
    <t>за май 2026 года</t>
  </si>
  <si>
    <t>АО "ТД " Электротехмонтаж"</t>
  </si>
  <si>
    <t>Индивидуальный предприниматель Переверзина Кира Юрьевна</t>
  </si>
  <si>
    <t>№ 203 от 07.05.2026 г.</t>
  </si>
  <si>
    <t>ООО "Компания Альбом54"</t>
  </si>
  <si>
    <t>№ 1575 от 07.05.2026 г.</t>
  </si>
  <si>
    <t>№ 601/13416114 от 08.05.2026 г.</t>
  </si>
  <si>
    <t>№ 601/13415993 от 06.05.2026 г.</t>
  </si>
  <si>
    <t>№ АВ00000004570366 от 08.05.2026</t>
  </si>
  <si>
    <t>ПАО "ВымпелКом"</t>
  </si>
  <si>
    <t xml:space="preserve">№ 101208375706 от 10.05.2026 </t>
  </si>
  <si>
    <t>№ 2673 от 13.05.2026 г.</t>
  </si>
  <si>
    <t>ООО "Р-Моторс ЛАДА"</t>
  </si>
  <si>
    <t>№ НСА_СЗ_26_0039055 от 13.05.2026 г.</t>
  </si>
  <si>
    <t xml:space="preserve">№ 601/40415295 от 13.05.2026 </t>
  </si>
  <si>
    <t>№ 211 от 18.05.2026 г.</t>
  </si>
  <si>
    <t>ООО "Содружество"</t>
  </si>
  <si>
    <t>№ 1805-00004 от 18.05.2026 г.</t>
  </si>
  <si>
    <t>№ 212 от 19.05.2026 г.</t>
  </si>
  <si>
    <t>№ УТ-866 от 20.05.2026 г.</t>
  </si>
  <si>
    <t xml:space="preserve">№ 601/13416274 от 20.05.2026 </t>
  </si>
  <si>
    <t>№ 601/13416263 от 20.05.2026</t>
  </si>
  <si>
    <t>№ 215 от 22.05.2026 г.</t>
  </si>
  <si>
    <t xml:space="preserve">№ 0500029072/А от 26.05.2026 </t>
  </si>
  <si>
    <t>№ УТ-1023 от 29.05.2026 г.</t>
  </si>
  <si>
    <t>№ КВ-11719 от 31.05.2026 г.</t>
  </si>
  <si>
    <t>№ БП-1089 от 31.05.2026 г.</t>
  </si>
  <si>
    <t>№ 6400122626 от 31.05.2026 г.</t>
  </si>
  <si>
    <t>№ CSR0000000707916 от 31.05.2026 г.</t>
  </si>
  <si>
    <t>№ CSR0000000700352 от 31.05.2026 г.</t>
  </si>
  <si>
    <t>№ 22550351/П от 31.05.2026 г.</t>
  </si>
  <si>
    <t>№ 22550351 от 31.05.2026 г.</t>
  </si>
  <si>
    <t>№ 640.00076369-1/26/01609 от 31.05.2026</t>
  </si>
  <si>
    <t>№ 640.00076370-1/26/01609 от 31.05.2026</t>
  </si>
  <si>
    <t>№ 640.00012995-2/26/01609 от 31.05.2026</t>
  </si>
  <si>
    <t>№ 640.00029215-70/26/01609 от 31.05.2026</t>
  </si>
  <si>
    <t>№ 20421466706/700 от 31.05.2026 г.</t>
  </si>
  <si>
    <t>№ CSR0000000610642 от 31.05.2026 г.</t>
  </si>
  <si>
    <t>№ 0100029919 от 31.05.2026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</si>
</sst>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scheme val="minor"/>
    </font>
    <font>
      <sz val="4.5"/>
      <color rgb="FF000000"/>
      <name val="Times New Roman"/>
      <family val="1"/>
      <charset val="204"/>
    </font>
    <font>
      <b/>
      <sz val="6.5"/>
      <color rgb="FF000000"/>
      <name val="Times New Roman"/>
      <family val="1"/>
      <charset val="204"/>
    </font>
    <font>
      <sz val="4.5"/>
      <name val="Times New Roman"/>
      <family val="1"/>
      <charset val="204"/>
    </font>
    <font>
      <b/>
      <sz val="4.5"/>
      <color rgb="FF000000"/>
      <name val="Times New Roman"/>
      <family val="1"/>
      <charset val="204"/>
    </font>
    <font>
      <b/>
      <sz val="4.5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top" shrinkToFit="1"/>
    </xf>
    <xf numFmtId="1" fontId="1" fillId="0" borderId="12" xfId="0" applyNumberFormat="1" applyFont="1" applyBorder="1" applyAlignment="1">
      <alignment horizontal="left" vertical="top" indent="2" shrinkToFit="1"/>
    </xf>
    <xf numFmtId="1" fontId="1" fillId="0" borderId="12" xfId="0" applyNumberFormat="1" applyFont="1" applyBorder="1" applyAlignment="1">
      <alignment horizontal="right" vertical="top" indent="1" shrinkToFit="1"/>
    </xf>
    <xf numFmtId="1" fontId="1" fillId="0" borderId="16" xfId="0" applyNumberFormat="1" applyFont="1" applyBorder="1" applyAlignment="1">
      <alignment horizontal="center" vertical="top" shrinkToFit="1"/>
    </xf>
    <xf numFmtId="1" fontId="1" fillId="0" borderId="16" xfId="0" applyNumberFormat="1" applyFont="1" applyBorder="1" applyAlignment="1">
      <alignment horizontal="left" vertical="top" indent="2" shrinkToFit="1"/>
    </xf>
    <xf numFmtId="1" fontId="1" fillId="0" borderId="16" xfId="0" applyNumberFormat="1" applyFont="1" applyBorder="1" applyAlignment="1">
      <alignment horizontal="right" vertical="top" indent="1" shrinkToFit="1"/>
    </xf>
    <xf numFmtId="164" fontId="1" fillId="2" borderId="12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top" wrapText="1"/>
    </xf>
    <xf numFmtId="2" fontId="1" fillId="0" borderId="12" xfId="0" applyNumberFormat="1" applyFont="1" applyBorder="1" applyAlignment="1">
      <alignment horizontal="left" vertical="top" indent="2" shrinkToFit="1"/>
    </xf>
    <xf numFmtId="0" fontId="3" fillId="0" borderId="16" xfId="0" applyFont="1" applyBorder="1" applyAlignment="1">
      <alignment vertical="center" wrapText="1"/>
    </xf>
    <xf numFmtId="1" fontId="1" fillId="0" borderId="16" xfId="0" applyNumberFormat="1" applyFont="1" applyBorder="1" applyAlignment="1">
      <alignment horizontal="left" vertical="top" shrinkToFit="1"/>
    </xf>
    <xf numFmtId="164" fontId="1" fillId="0" borderId="16" xfId="0" applyNumberFormat="1" applyFont="1" applyBorder="1" applyAlignment="1">
      <alignment horizontal="center" vertical="top" shrinkToFi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2" fontId="1" fillId="0" borderId="16" xfId="0" applyNumberFormat="1" applyFont="1" applyBorder="1" applyAlignment="1">
      <alignment horizontal="left" vertical="top" indent="2" shrinkToFit="1"/>
    </xf>
    <xf numFmtId="164" fontId="1" fillId="0" borderId="1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1" fontId="1" fillId="0" borderId="12" xfId="0" applyNumberFormat="1" applyFont="1" applyBorder="1" applyAlignment="1">
      <alignment horizontal="left" vertical="top" shrinkToFit="1"/>
    </xf>
    <xf numFmtId="0" fontId="3" fillId="2" borderId="19" xfId="0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wrapText="1"/>
    </xf>
    <xf numFmtId="1" fontId="1" fillId="2" borderId="16" xfId="0" applyNumberFormat="1" applyFont="1" applyFill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center" vertical="center" shrinkToFit="1"/>
    </xf>
    <xf numFmtId="164" fontId="1" fillId="2" borderId="23" xfId="0" applyNumberFormat="1" applyFont="1" applyFill="1" applyBorder="1" applyAlignment="1">
      <alignment horizontal="center" vertical="top" shrinkToFi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1" fontId="1" fillId="0" borderId="24" xfId="0" applyNumberFormat="1" applyFont="1" applyBorder="1" applyAlignment="1">
      <alignment horizontal="right" vertical="top" indent="1" shrinkToFit="1"/>
    </xf>
    <xf numFmtId="2" fontId="1" fillId="0" borderId="20" xfId="0" applyNumberFormat="1" applyFont="1" applyBorder="1" applyAlignment="1">
      <alignment horizontal="left" vertical="top" indent="2" shrinkToFit="1"/>
    </xf>
    <xf numFmtId="0" fontId="5" fillId="0" borderId="16" xfId="0" applyFont="1" applyBorder="1" applyAlignment="1">
      <alignment horizontal="left" vertical="top" wrapText="1"/>
    </xf>
    <xf numFmtId="14" fontId="3" fillId="0" borderId="16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" fontId="1" fillId="2" borderId="19" xfId="0" applyNumberFormat="1" applyFont="1" applyFill="1" applyBorder="1" applyAlignment="1">
      <alignment horizontal="left" vertical="top" shrinkToFit="1"/>
    </xf>
    <xf numFmtId="2" fontId="1" fillId="0" borderId="25" xfId="0" applyNumberFormat="1" applyFont="1" applyBorder="1" applyAlignment="1">
      <alignment horizontal="left" vertical="top" indent="2" shrinkToFi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left" vertical="top" shrinkToFit="1"/>
    </xf>
    <xf numFmtId="1" fontId="4" fillId="0" borderId="14" xfId="0" applyNumberFormat="1" applyFont="1" applyBorder="1" applyAlignment="1">
      <alignment horizontal="left" vertical="top" shrinkToFit="1"/>
    </xf>
    <xf numFmtId="1" fontId="4" fillId="0" borderId="15" xfId="0" applyNumberFormat="1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1" fontId="4" fillId="0" borderId="20" xfId="0" applyNumberFormat="1" applyFont="1" applyBorder="1" applyAlignment="1">
      <alignment horizontal="left" vertical="top" shrinkToFit="1"/>
    </xf>
    <xf numFmtId="1" fontId="4" fillId="0" borderId="21" xfId="0" applyNumberFormat="1" applyFont="1" applyBorder="1" applyAlignment="1">
      <alignment horizontal="left" vertical="top" shrinkToFit="1"/>
    </xf>
    <xf numFmtId="1" fontId="4" fillId="0" borderId="22" xfId="0" applyNumberFormat="1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7"/>
  <sheetViews>
    <sheetView tabSelected="1" workbookViewId="0">
      <selection activeCell="V78" sqref="V78"/>
    </sheetView>
  </sheetViews>
  <sheetFormatPr defaultRowHeight="15" x14ac:dyDescent="0.25"/>
  <cols>
    <col min="1" max="1" width="2.140625" style="1" customWidth="1"/>
    <col min="2" max="2" width="5.85546875" style="1" customWidth="1"/>
    <col min="3" max="10" width="4.42578125" style="1" customWidth="1"/>
    <col min="11" max="11" width="4.5703125" style="1" customWidth="1"/>
    <col min="12" max="15" width="4.42578125" style="1" customWidth="1"/>
    <col min="16" max="16" width="21.7109375" style="1" customWidth="1"/>
    <col min="17" max="17" width="8.7109375" style="1" customWidth="1"/>
    <col min="18" max="18" width="8.42578125" style="1" customWidth="1"/>
    <col min="19" max="19" width="5.28515625" style="1" customWidth="1"/>
    <col min="20" max="20" width="8.7109375" style="1" customWidth="1"/>
    <col min="21" max="21" width="18.85546875" style="1" customWidth="1"/>
    <col min="22" max="22" width="12" style="1" customWidth="1"/>
    <col min="23" max="16384" width="9.140625" style="1"/>
  </cols>
  <sheetData>
    <row r="1" spans="1:51" ht="41.25" customHeight="1" x14ac:dyDescent="0.25">
      <c r="A1" s="47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5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51" ht="33.75" customHeigh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x14ac:dyDescent="0.25">
      <c r="A4" s="50" t="s">
        <v>57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5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51" ht="6.75" customHeight="1" x14ac:dyDescent="0.25">
      <c r="A6" s="55" t="s">
        <v>2</v>
      </c>
      <c r="B6" s="55" t="s">
        <v>3</v>
      </c>
      <c r="C6" s="64" t="s">
        <v>4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  <c r="P6" s="58" t="s">
        <v>5</v>
      </c>
      <c r="Q6" s="58" t="s">
        <v>6</v>
      </c>
      <c r="R6" s="55" t="s">
        <v>7</v>
      </c>
      <c r="S6" s="58" t="s">
        <v>8</v>
      </c>
      <c r="T6" s="55" t="s">
        <v>9</v>
      </c>
      <c r="U6" s="61" t="s">
        <v>10</v>
      </c>
      <c r="V6" s="61" t="s">
        <v>11</v>
      </c>
    </row>
    <row r="7" spans="1:51" ht="6.75" customHeight="1" x14ac:dyDescent="0.25">
      <c r="A7" s="56"/>
      <c r="B7" s="56"/>
      <c r="C7" s="64" t="s">
        <v>12</v>
      </c>
      <c r="D7" s="65"/>
      <c r="E7" s="65"/>
      <c r="F7" s="65"/>
      <c r="G7" s="65"/>
      <c r="H7" s="65"/>
      <c r="I7" s="65"/>
      <c r="J7" s="65"/>
      <c r="K7" s="65"/>
      <c r="L7" s="65"/>
      <c r="M7" s="66"/>
      <c r="N7" s="67" t="s">
        <v>39</v>
      </c>
      <c r="O7" s="68"/>
      <c r="P7" s="59"/>
      <c r="Q7" s="59"/>
      <c r="R7" s="56"/>
      <c r="S7" s="59"/>
      <c r="T7" s="56"/>
      <c r="U7" s="62"/>
      <c r="V7" s="62"/>
    </row>
    <row r="8" spans="1:51" ht="6.75" customHeight="1" x14ac:dyDescent="0.25">
      <c r="A8" s="56"/>
      <c r="B8" s="56"/>
      <c r="C8" s="64" t="s">
        <v>13</v>
      </c>
      <c r="D8" s="65"/>
      <c r="E8" s="65"/>
      <c r="F8" s="65"/>
      <c r="G8" s="65"/>
      <c r="H8" s="65"/>
      <c r="I8" s="65"/>
      <c r="J8" s="65"/>
      <c r="K8" s="65"/>
      <c r="L8" s="66"/>
      <c r="M8" s="71" t="s">
        <v>41</v>
      </c>
      <c r="N8" s="69"/>
      <c r="O8" s="70"/>
      <c r="P8" s="59"/>
      <c r="Q8" s="59"/>
      <c r="R8" s="56"/>
      <c r="S8" s="59"/>
      <c r="T8" s="56"/>
      <c r="U8" s="62"/>
      <c r="V8" s="62"/>
    </row>
    <row r="9" spans="1:51" ht="15.2" customHeight="1" x14ac:dyDescent="0.25">
      <c r="A9" s="56"/>
      <c r="B9" s="56"/>
      <c r="C9" s="74" t="s">
        <v>14</v>
      </c>
      <c r="D9" s="75"/>
      <c r="E9" s="76"/>
      <c r="F9" s="74" t="s">
        <v>15</v>
      </c>
      <c r="G9" s="75"/>
      <c r="H9" s="76"/>
      <c r="I9" s="77" t="s">
        <v>16</v>
      </c>
      <c r="J9" s="78"/>
      <c r="K9" s="77" t="s">
        <v>17</v>
      </c>
      <c r="L9" s="78"/>
      <c r="M9" s="72"/>
      <c r="N9" s="71" t="s">
        <v>40</v>
      </c>
      <c r="O9" s="61" t="s">
        <v>38</v>
      </c>
      <c r="P9" s="59"/>
      <c r="Q9" s="59"/>
      <c r="R9" s="56"/>
      <c r="S9" s="59"/>
      <c r="T9" s="56"/>
      <c r="U9" s="62"/>
      <c r="V9" s="62"/>
    </row>
    <row r="10" spans="1:51" ht="45.75" customHeight="1" x14ac:dyDescent="0.25">
      <c r="A10" s="57"/>
      <c r="B10" s="57"/>
      <c r="C10" s="3" t="s">
        <v>18</v>
      </c>
      <c r="D10" s="3" t="s">
        <v>46</v>
      </c>
      <c r="E10" s="3" t="s">
        <v>19</v>
      </c>
      <c r="F10" s="3" t="s">
        <v>20</v>
      </c>
      <c r="G10" s="3" t="s">
        <v>45</v>
      </c>
      <c r="H10" s="3" t="s">
        <v>21</v>
      </c>
      <c r="I10" s="4" t="s">
        <v>44</v>
      </c>
      <c r="J10" s="5" t="s">
        <v>22</v>
      </c>
      <c r="K10" s="4" t="s">
        <v>43</v>
      </c>
      <c r="L10" s="4" t="s">
        <v>42</v>
      </c>
      <c r="M10" s="73"/>
      <c r="N10" s="73"/>
      <c r="O10" s="63"/>
      <c r="P10" s="60"/>
      <c r="Q10" s="60"/>
      <c r="R10" s="57"/>
      <c r="S10" s="60"/>
      <c r="T10" s="57"/>
      <c r="U10" s="63"/>
      <c r="V10" s="63"/>
    </row>
    <row r="11" spans="1:51" ht="6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7">
        <v>17</v>
      </c>
      <c r="R11" s="6">
        <v>18</v>
      </c>
      <c r="S11" s="8">
        <v>19</v>
      </c>
      <c r="T11" s="7">
        <v>20</v>
      </c>
      <c r="U11" s="6">
        <v>21</v>
      </c>
      <c r="V11" s="6">
        <v>22</v>
      </c>
    </row>
    <row r="12" spans="1:51" ht="6.75" customHeight="1" x14ac:dyDescent="0.25">
      <c r="A12" s="52" t="s">
        <v>23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4"/>
    </row>
    <row r="13" spans="1:51" ht="6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9"/>
      <c r="S13" s="11"/>
      <c r="T13" s="10"/>
      <c r="U13" s="9"/>
      <c r="V13" s="9"/>
    </row>
    <row r="14" spans="1:51" ht="6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11"/>
      <c r="T14" s="10"/>
      <c r="U14" s="9"/>
      <c r="V14" s="9"/>
    </row>
    <row r="15" spans="1:51" ht="6.75" customHeight="1" x14ac:dyDescent="0.25">
      <c r="A15" s="83" t="s">
        <v>24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5"/>
    </row>
    <row r="16" spans="1:51" ht="6.75" customHeight="1" x14ac:dyDescent="0.25">
      <c r="A16" s="21">
        <v>1</v>
      </c>
      <c r="B16" s="43">
        <v>46148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0" t="s">
        <v>25</v>
      </c>
      <c r="P16" s="21" t="s">
        <v>26</v>
      </c>
      <c r="Q16" s="22">
        <f>29773.13/1000</f>
        <v>29.773130000000002</v>
      </c>
      <c r="R16" s="42"/>
      <c r="S16" s="42"/>
      <c r="T16" s="22">
        <f t="shared" ref="T16" si="0">Q16</f>
        <v>29.773130000000002</v>
      </c>
      <c r="U16" s="21" t="s">
        <v>58</v>
      </c>
      <c r="V16" s="16" t="s">
        <v>64</v>
      </c>
    </row>
    <row r="17" spans="1:22" ht="6.75" customHeight="1" x14ac:dyDescent="0.25">
      <c r="A17" s="21">
        <v>2</v>
      </c>
      <c r="B17" s="43">
        <v>46150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0" t="s">
        <v>25</v>
      </c>
      <c r="P17" s="21" t="s">
        <v>26</v>
      </c>
      <c r="Q17" s="22">
        <f>13890.24/1000</f>
        <v>13.89024</v>
      </c>
      <c r="R17" s="42"/>
      <c r="S17" s="42"/>
      <c r="T17" s="22">
        <f t="shared" ref="T17" si="1">Q17</f>
        <v>13.89024</v>
      </c>
      <c r="U17" s="21" t="s">
        <v>58</v>
      </c>
      <c r="V17" s="16" t="s">
        <v>63</v>
      </c>
    </row>
    <row r="18" spans="1:22" ht="6.75" customHeight="1" x14ac:dyDescent="0.25">
      <c r="A18" s="21">
        <v>3</v>
      </c>
      <c r="B18" s="43">
        <v>46155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0" t="s">
        <v>25</v>
      </c>
      <c r="P18" s="21" t="s">
        <v>26</v>
      </c>
      <c r="Q18" s="22">
        <f>39072.37/1000</f>
        <v>39.072369999999999</v>
      </c>
      <c r="R18" s="42"/>
      <c r="S18" s="42"/>
      <c r="T18" s="22">
        <f t="shared" ref="T18:T22" si="2">Q18</f>
        <v>39.072369999999999</v>
      </c>
      <c r="U18" s="21" t="s">
        <v>58</v>
      </c>
      <c r="V18" s="16" t="s">
        <v>71</v>
      </c>
    </row>
    <row r="19" spans="1:22" ht="6.75" customHeight="1" x14ac:dyDescent="0.25">
      <c r="A19" s="21">
        <v>4</v>
      </c>
      <c r="B19" s="43">
        <v>46162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0" t="s">
        <v>25</v>
      </c>
      <c r="P19" s="21" t="s">
        <v>26</v>
      </c>
      <c r="Q19" s="22">
        <f>26857.75/1000</f>
        <v>26.857749999999999</v>
      </c>
      <c r="R19" s="42"/>
      <c r="S19" s="42"/>
      <c r="T19" s="22">
        <f t="shared" si="2"/>
        <v>26.857749999999999</v>
      </c>
      <c r="U19" s="44" t="s">
        <v>53</v>
      </c>
      <c r="V19" s="16" t="s">
        <v>76</v>
      </c>
    </row>
    <row r="20" spans="1:22" ht="6.75" customHeight="1" x14ac:dyDescent="0.25">
      <c r="A20" s="21">
        <v>5</v>
      </c>
      <c r="B20" s="43">
        <v>46162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0" t="s">
        <v>25</v>
      </c>
      <c r="P20" s="21" t="s">
        <v>26</v>
      </c>
      <c r="Q20" s="22">
        <f>32010.6/1000</f>
        <v>32.010599999999997</v>
      </c>
      <c r="R20" s="42"/>
      <c r="S20" s="42"/>
      <c r="T20" s="22">
        <f t="shared" si="2"/>
        <v>32.010599999999997</v>
      </c>
      <c r="U20" s="21" t="s">
        <v>58</v>
      </c>
      <c r="V20" s="16" t="s">
        <v>77</v>
      </c>
    </row>
    <row r="21" spans="1:22" ht="6.75" customHeight="1" x14ac:dyDescent="0.25">
      <c r="A21" s="21">
        <v>6</v>
      </c>
      <c r="B21" s="43">
        <v>46162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0" t="s">
        <v>25</v>
      </c>
      <c r="P21" s="21" t="s">
        <v>26</v>
      </c>
      <c r="Q21" s="22">
        <f>79973.52/1000</f>
        <v>79.973520000000008</v>
      </c>
      <c r="R21" s="42"/>
      <c r="S21" s="42"/>
      <c r="T21" s="22">
        <f t="shared" si="2"/>
        <v>79.973520000000008</v>
      </c>
      <c r="U21" s="21" t="s">
        <v>58</v>
      </c>
      <c r="V21" s="16" t="s">
        <v>78</v>
      </c>
    </row>
    <row r="22" spans="1:22" ht="6.75" customHeight="1" x14ac:dyDescent="0.25">
      <c r="A22" s="21">
        <v>7</v>
      </c>
      <c r="B22" s="43">
        <v>46171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0" t="s">
        <v>25</v>
      </c>
      <c r="P22" s="21" t="s">
        <v>26</v>
      </c>
      <c r="Q22" s="22">
        <f>39178.03/1000</f>
        <v>39.17803</v>
      </c>
      <c r="R22" s="42"/>
      <c r="S22" s="42"/>
      <c r="T22" s="22">
        <f t="shared" si="2"/>
        <v>39.17803</v>
      </c>
      <c r="U22" s="44" t="s">
        <v>53</v>
      </c>
      <c r="V22" s="16" t="s">
        <v>81</v>
      </c>
    </row>
    <row r="23" spans="1:22" ht="6.75" customHeight="1" x14ac:dyDescent="0.25">
      <c r="A23" s="86" t="s">
        <v>27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8"/>
    </row>
    <row r="24" spans="1:22" ht="6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6.7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6.75" customHeight="1" x14ac:dyDescent="0.15">
      <c r="A26" s="9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0"/>
      <c r="P26" s="21"/>
      <c r="Q26" s="22"/>
      <c r="R26" s="19"/>
      <c r="S26" s="19"/>
      <c r="T26" s="22"/>
      <c r="U26" s="21"/>
      <c r="V26" s="21"/>
    </row>
    <row r="27" spans="1:22" ht="6.75" customHeight="1" x14ac:dyDescent="0.25">
      <c r="A27" s="89" t="s">
        <v>28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1"/>
    </row>
    <row r="28" spans="1:22" ht="6.75" customHeight="1" x14ac:dyDescent="0.15">
      <c r="A28" s="35"/>
      <c r="B28" s="2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0"/>
      <c r="P28" s="14"/>
      <c r="Q28" s="15"/>
      <c r="R28" s="13"/>
      <c r="S28" s="13"/>
      <c r="T28" s="15"/>
      <c r="U28" s="14"/>
      <c r="V28" s="16"/>
    </row>
    <row r="29" spans="1:22" ht="6.75" customHeight="1" x14ac:dyDescent="0.25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1"/>
    </row>
    <row r="30" spans="1:22" ht="5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5.2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 ht="5.25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ht="6.75" customHeight="1" x14ac:dyDescent="0.25">
      <c r="A33" s="83" t="s">
        <v>29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5"/>
    </row>
    <row r="34" spans="1:22" ht="5.25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5.2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ht="5.2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5.2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ht="6.75" customHeight="1" x14ac:dyDescent="0.25">
      <c r="A38" s="79" t="s">
        <v>30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1"/>
    </row>
    <row r="39" spans="1:22" ht="6.75" customHeight="1" x14ac:dyDescent="0.25">
      <c r="A39" s="6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4"/>
      <c r="P39" s="14"/>
      <c r="Q39" s="15"/>
      <c r="R39" s="14"/>
      <c r="S39" s="8"/>
      <c r="T39" s="15"/>
      <c r="U39" s="29"/>
      <c r="V39" s="14"/>
    </row>
    <row r="40" spans="1:22" ht="6.75" customHeight="1" x14ac:dyDescent="0.15">
      <c r="A40" s="6"/>
      <c r="B40" s="27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4"/>
      <c r="P40" s="14"/>
      <c r="Q40" s="15"/>
      <c r="R40" s="14"/>
      <c r="S40" s="8"/>
      <c r="T40" s="15"/>
      <c r="U40" s="14"/>
      <c r="V40" s="14"/>
    </row>
    <row r="41" spans="1:22" ht="5.2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5.25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6.75" customHeight="1" x14ac:dyDescent="0.25">
      <c r="A43" s="79" t="s">
        <v>31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1"/>
    </row>
    <row r="44" spans="1:22" ht="5.25" customHeight="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5.25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6.75" customHeight="1" x14ac:dyDescent="0.25">
      <c r="A46" s="79" t="s">
        <v>32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1"/>
    </row>
    <row r="47" spans="1:22" ht="6.75" customHeight="1" x14ac:dyDescent="0.15">
      <c r="A47" s="6"/>
      <c r="B47" s="2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4"/>
      <c r="P47" s="14"/>
      <c r="Q47" s="15"/>
      <c r="R47" s="14"/>
      <c r="S47" s="8"/>
      <c r="T47" s="15"/>
      <c r="U47" s="14"/>
      <c r="V47" s="30"/>
    </row>
    <row r="48" spans="1:22" ht="5.25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5.25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5.25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ht="6.75" customHeight="1" x14ac:dyDescent="0.25">
      <c r="A51" s="79" t="s">
        <v>33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1"/>
    </row>
    <row r="52" spans="1:22" ht="8.25" customHeight="1" x14ac:dyDescent="0.15">
      <c r="A52" s="6">
        <v>1</v>
      </c>
      <c r="B52" s="12">
        <v>46149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4" t="s">
        <v>25</v>
      </c>
      <c r="P52" s="14" t="s">
        <v>34</v>
      </c>
      <c r="Q52" s="15">
        <f>16100/1000</f>
        <v>16.100000000000001</v>
      </c>
      <c r="R52" s="14" t="s">
        <v>35</v>
      </c>
      <c r="S52" s="8">
        <v>1</v>
      </c>
      <c r="T52" s="15">
        <f t="shared" ref="T52" si="3">Q52*S52</f>
        <v>16.100000000000001</v>
      </c>
      <c r="U52" s="31" t="s">
        <v>59</v>
      </c>
      <c r="V52" s="32" t="s">
        <v>60</v>
      </c>
    </row>
    <row r="53" spans="1:22" ht="8.25" customHeight="1" x14ac:dyDescent="0.15">
      <c r="A53" s="6">
        <v>2</v>
      </c>
      <c r="B53" s="12">
        <v>46149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4" t="s">
        <v>25</v>
      </c>
      <c r="P53" s="14" t="s">
        <v>34</v>
      </c>
      <c r="Q53" s="15">
        <f>8881.96/1000</f>
        <v>8.8819599999999994</v>
      </c>
      <c r="R53" s="14" t="s">
        <v>35</v>
      </c>
      <c r="S53" s="8">
        <v>1</v>
      </c>
      <c r="T53" s="15">
        <f t="shared" ref="T53:T54" si="4">Q53*S53</f>
        <v>8.8819599999999994</v>
      </c>
      <c r="U53" s="31" t="s">
        <v>61</v>
      </c>
      <c r="V53" s="32" t="s">
        <v>62</v>
      </c>
    </row>
    <row r="54" spans="1:22" ht="8.25" customHeight="1" x14ac:dyDescent="0.15">
      <c r="A54" s="6">
        <v>3</v>
      </c>
      <c r="B54" s="12">
        <v>46152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4" t="s">
        <v>25</v>
      </c>
      <c r="P54" s="14" t="s">
        <v>34</v>
      </c>
      <c r="Q54" s="15">
        <f>858.26/1000</f>
        <v>0.85826000000000002</v>
      </c>
      <c r="R54" s="14" t="s">
        <v>35</v>
      </c>
      <c r="S54" s="8">
        <v>1</v>
      </c>
      <c r="T54" s="15">
        <f t="shared" si="4"/>
        <v>0.85826000000000002</v>
      </c>
      <c r="U54" s="31" t="s">
        <v>66</v>
      </c>
      <c r="V54" s="32" t="s">
        <v>67</v>
      </c>
    </row>
    <row r="55" spans="1:22" ht="8.25" customHeight="1" x14ac:dyDescent="0.15">
      <c r="A55" s="6">
        <v>4</v>
      </c>
      <c r="B55" s="12">
        <v>46155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4" t="s">
        <v>25</v>
      </c>
      <c r="P55" s="14" t="s">
        <v>34</v>
      </c>
      <c r="Q55" s="15">
        <f>1125/1000</f>
        <v>1.125</v>
      </c>
      <c r="R55" s="14" t="s">
        <v>35</v>
      </c>
      <c r="S55" s="8">
        <v>1</v>
      </c>
      <c r="T55" s="15">
        <f t="shared" ref="T55:T57" si="5">Q55*S55</f>
        <v>1.125</v>
      </c>
      <c r="U55" s="31" t="s">
        <v>48</v>
      </c>
      <c r="V55" s="32" t="s">
        <v>68</v>
      </c>
    </row>
    <row r="56" spans="1:22" ht="8.25" customHeight="1" x14ac:dyDescent="0.15">
      <c r="A56" s="6">
        <v>5</v>
      </c>
      <c r="B56" s="12">
        <v>46155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4" t="s">
        <v>25</v>
      </c>
      <c r="P56" s="14" t="s">
        <v>34</v>
      </c>
      <c r="Q56" s="15">
        <f>123317.5/1000</f>
        <v>123.3175</v>
      </c>
      <c r="R56" s="14" t="s">
        <v>35</v>
      </c>
      <c r="S56" s="8">
        <v>1</v>
      </c>
      <c r="T56" s="15">
        <f t="shared" si="5"/>
        <v>123.3175</v>
      </c>
      <c r="U56" s="14" t="s">
        <v>69</v>
      </c>
      <c r="V56" s="32" t="s">
        <v>70</v>
      </c>
    </row>
    <row r="57" spans="1:22" ht="8.25" customHeight="1" x14ac:dyDescent="0.15">
      <c r="A57" s="6">
        <v>6</v>
      </c>
      <c r="B57" s="12">
        <v>46160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4" t="s">
        <v>25</v>
      </c>
      <c r="P57" s="14" t="s">
        <v>34</v>
      </c>
      <c r="Q57" s="15">
        <f>23000/1000</f>
        <v>23</v>
      </c>
      <c r="R57" s="14" t="s">
        <v>35</v>
      </c>
      <c r="S57" s="8">
        <v>1</v>
      </c>
      <c r="T57" s="15">
        <f t="shared" si="5"/>
        <v>23</v>
      </c>
      <c r="U57" s="31" t="s">
        <v>59</v>
      </c>
      <c r="V57" s="32" t="s">
        <v>72</v>
      </c>
    </row>
    <row r="58" spans="1:22" ht="8.25" customHeight="1" x14ac:dyDescent="0.15">
      <c r="A58" s="6">
        <v>7</v>
      </c>
      <c r="B58" s="12">
        <v>46160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" t="s">
        <v>25</v>
      </c>
      <c r="P58" s="14" t="s">
        <v>34</v>
      </c>
      <c r="Q58" s="15">
        <f>33288.52/1000</f>
        <v>33.288519999999998</v>
      </c>
      <c r="R58" s="14" t="s">
        <v>35</v>
      </c>
      <c r="S58" s="8">
        <v>1</v>
      </c>
      <c r="T58" s="15">
        <f t="shared" ref="T58:T60" si="6">Q58*S58</f>
        <v>33.288519999999998</v>
      </c>
      <c r="U58" s="31" t="s">
        <v>73</v>
      </c>
      <c r="V58" s="32" t="s">
        <v>74</v>
      </c>
    </row>
    <row r="59" spans="1:22" ht="8.25" customHeight="1" x14ac:dyDescent="0.15">
      <c r="A59" s="6">
        <v>8</v>
      </c>
      <c r="B59" s="12">
        <v>46161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4" t="s">
        <v>25</v>
      </c>
      <c r="P59" s="14" t="s">
        <v>34</v>
      </c>
      <c r="Q59" s="15">
        <f>13800/1000</f>
        <v>13.8</v>
      </c>
      <c r="R59" s="14" t="s">
        <v>35</v>
      </c>
      <c r="S59" s="8">
        <v>1</v>
      </c>
      <c r="T59" s="15">
        <f t="shared" si="6"/>
        <v>13.8</v>
      </c>
      <c r="U59" s="31" t="s">
        <v>59</v>
      </c>
      <c r="V59" s="32" t="s">
        <v>75</v>
      </c>
    </row>
    <row r="60" spans="1:22" ht="8.25" customHeight="1" x14ac:dyDescent="0.15">
      <c r="A60" s="6">
        <v>9</v>
      </c>
      <c r="B60" s="12">
        <v>46164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4" t="s">
        <v>25</v>
      </c>
      <c r="P60" s="14" t="s">
        <v>34</v>
      </c>
      <c r="Q60" s="15">
        <f>9200/1000</f>
        <v>9.1999999999999993</v>
      </c>
      <c r="R60" s="14" t="s">
        <v>35</v>
      </c>
      <c r="S60" s="8">
        <v>1</v>
      </c>
      <c r="T60" s="15">
        <f t="shared" si="6"/>
        <v>9.1999999999999993</v>
      </c>
      <c r="U60" s="31" t="s">
        <v>59</v>
      </c>
      <c r="V60" s="32" t="s">
        <v>79</v>
      </c>
    </row>
    <row r="61" spans="1:22" ht="8.25" customHeight="1" x14ac:dyDescent="0.15">
      <c r="A61" s="6">
        <v>10</v>
      </c>
      <c r="B61" s="12">
        <v>46168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4" t="s">
        <v>25</v>
      </c>
      <c r="P61" s="14" t="s">
        <v>34</v>
      </c>
      <c r="Q61" s="15">
        <f>1252.07/1000</f>
        <v>1.25207</v>
      </c>
      <c r="R61" s="14" t="s">
        <v>35</v>
      </c>
      <c r="S61" s="8">
        <v>1</v>
      </c>
      <c r="T61" s="15">
        <f t="shared" ref="T61:T73" si="7">Q61*S61</f>
        <v>1.25207</v>
      </c>
      <c r="U61" s="14" t="s">
        <v>50</v>
      </c>
      <c r="V61" s="45" t="s">
        <v>80</v>
      </c>
    </row>
    <row r="62" spans="1:22" ht="8.25" customHeight="1" x14ac:dyDescent="0.15">
      <c r="A62" s="6">
        <v>11</v>
      </c>
      <c r="B62" s="12">
        <v>46173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4" t="s">
        <v>25</v>
      </c>
      <c r="P62" s="14" t="s">
        <v>34</v>
      </c>
      <c r="Q62" s="15">
        <f>990/1000</f>
        <v>0.99</v>
      </c>
      <c r="R62" s="14" t="s">
        <v>35</v>
      </c>
      <c r="S62" s="8">
        <v>1</v>
      </c>
      <c r="T62" s="15">
        <f t="shared" si="7"/>
        <v>0.99</v>
      </c>
      <c r="U62" s="31" t="s">
        <v>54</v>
      </c>
      <c r="V62" s="32" t="s">
        <v>82</v>
      </c>
    </row>
    <row r="63" spans="1:22" ht="8.25" customHeight="1" x14ac:dyDescent="0.15">
      <c r="A63" s="6">
        <v>12</v>
      </c>
      <c r="B63" s="12">
        <v>46173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4" t="s">
        <v>25</v>
      </c>
      <c r="P63" s="14" t="s">
        <v>34</v>
      </c>
      <c r="Q63" s="15">
        <f>4679.05/1000</f>
        <v>4.6790500000000002</v>
      </c>
      <c r="R63" s="14" t="s">
        <v>35</v>
      </c>
      <c r="S63" s="8">
        <v>1</v>
      </c>
      <c r="T63" s="15">
        <f t="shared" ref="T63" si="8">Q63*S63</f>
        <v>4.6790500000000002</v>
      </c>
      <c r="U63" s="31" t="s">
        <v>55</v>
      </c>
      <c r="V63" s="32" t="s">
        <v>83</v>
      </c>
    </row>
    <row r="64" spans="1:22" ht="8.25" customHeight="1" x14ac:dyDescent="0.15">
      <c r="A64" s="6">
        <v>13</v>
      </c>
      <c r="B64" s="12">
        <v>46173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4" t="s">
        <v>25</v>
      </c>
      <c r="P64" s="14" t="s">
        <v>34</v>
      </c>
      <c r="Q64" s="15">
        <f>4583.33/1000</f>
        <v>4.5833300000000001</v>
      </c>
      <c r="R64" s="14" t="s">
        <v>35</v>
      </c>
      <c r="S64" s="8">
        <v>1</v>
      </c>
      <c r="T64" s="15">
        <f t="shared" si="7"/>
        <v>4.5833300000000001</v>
      </c>
      <c r="U64" s="14" t="s">
        <v>56</v>
      </c>
      <c r="V64" s="32" t="s">
        <v>84</v>
      </c>
    </row>
    <row r="65" spans="1:22" ht="8.25" customHeight="1" x14ac:dyDescent="0.15">
      <c r="A65" s="6">
        <v>14</v>
      </c>
      <c r="B65" s="12">
        <v>46173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4" t="s">
        <v>25</v>
      </c>
      <c r="P65" s="14" t="s">
        <v>34</v>
      </c>
      <c r="Q65" s="15">
        <f>426.25/1000</f>
        <v>0.42625000000000002</v>
      </c>
      <c r="R65" s="14" t="s">
        <v>35</v>
      </c>
      <c r="S65" s="8">
        <v>1</v>
      </c>
      <c r="T65" s="15">
        <f t="shared" si="7"/>
        <v>0.42625000000000002</v>
      </c>
      <c r="U65" s="14" t="s">
        <v>51</v>
      </c>
      <c r="V65" s="32" t="s">
        <v>87</v>
      </c>
    </row>
    <row r="66" spans="1:22" ht="8.25" customHeight="1" x14ac:dyDescent="0.15">
      <c r="A66" s="6">
        <v>15</v>
      </c>
      <c r="B66" s="12">
        <v>46173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4" t="s">
        <v>25</v>
      </c>
      <c r="P66" s="14" t="s">
        <v>34</v>
      </c>
      <c r="Q66" s="15">
        <f>18.3/1000</f>
        <v>1.83E-2</v>
      </c>
      <c r="R66" s="14" t="s">
        <v>35</v>
      </c>
      <c r="S66" s="8">
        <v>1</v>
      </c>
      <c r="T66" s="15">
        <f t="shared" ref="T66" si="9">Q66*S66</f>
        <v>1.83E-2</v>
      </c>
      <c r="U66" s="14" t="s">
        <v>51</v>
      </c>
      <c r="V66" s="32" t="s">
        <v>88</v>
      </c>
    </row>
    <row r="67" spans="1:22" ht="8.25" customHeight="1" x14ac:dyDescent="0.15">
      <c r="A67" s="6">
        <v>16</v>
      </c>
      <c r="B67" s="12">
        <v>46173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4" t="s">
        <v>25</v>
      </c>
      <c r="P67" s="14" t="s">
        <v>34</v>
      </c>
      <c r="Q67" s="15">
        <f>18094.7/1000</f>
        <v>18.0947</v>
      </c>
      <c r="R67" s="14" t="s">
        <v>35</v>
      </c>
      <c r="S67" s="8">
        <v>1</v>
      </c>
      <c r="T67" s="15">
        <f t="shared" ref="T67" si="10">Q67*S67</f>
        <v>18.0947</v>
      </c>
      <c r="U67" s="14" t="s">
        <v>49</v>
      </c>
      <c r="V67" s="32" t="s">
        <v>89</v>
      </c>
    </row>
    <row r="68" spans="1:22" ht="8.25" customHeight="1" x14ac:dyDescent="0.15">
      <c r="A68" s="6">
        <v>17</v>
      </c>
      <c r="B68" s="12">
        <v>46173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4" t="s">
        <v>25</v>
      </c>
      <c r="P68" s="14" t="s">
        <v>34</v>
      </c>
      <c r="Q68" s="15">
        <f>357.45/1000</f>
        <v>0.35744999999999999</v>
      </c>
      <c r="R68" s="14" t="s">
        <v>35</v>
      </c>
      <c r="S68" s="8">
        <v>1</v>
      </c>
      <c r="T68" s="15">
        <f t="shared" ref="T68" si="11">Q68*S68</f>
        <v>0.35744999999999999</v>
      </c>
      <c r="U68" s="14" t="s">
        <v>49</v>
      </c>
      <c r="V68" s="32" t="s">
        <v>90</v>
      </c>
    </row>
    <row r="69" spans="1:22" ht="8.25" customHeight="1" x14ac:dyDescent="0.15">
      <c r="A69" s="6">
        <v>18</v>
      </c>
      <c r="B69" s="12">
        <v>46173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4" t="s">
        <v>25</v>
      </c>
      <c r="P69" s="14" t="s">
        <v>34</v>
      </c>
      <c r="Q69" s="15">
        <f>269.06/1000</f>
        <v>0.26906000000000002</v>
      </c>
      <c r="R69" s="14" t="s">
        <v>35</v>
      </c>
      <c r="S69" s="8">
        <v>1</v>
      </c>
      <c r="T69" s="15">
        <f t="shared" ref="T69" si="12">Q69*S69</f>
        <v>0.26906000000000002</v>
      </c>
      <c r="U69" s="14" t="s">
        <v>49</v>
      </c>
      <c r="V69" s="32" t="s">
        <v>91</v>
      </c>
    </row>
    <row r="70" spans="1:22" ht="8.25" customHeight="1" x14ac:dyDescent="0.15">
      <c r="A70" s="6">
        <v>19</v>
      </c>
      <c r="B70" s="12">
        <v>46173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4" t="s">
        <v>25</v>
      </c>
      <c r="P70" s="14" t="s">
        <v>34</v>
      </c>
      <c r="Q70" s="15">
        <f>79/1000</f>
        <v>7.9000000000000001E-2</v>
      </c>
      <c r="R70" s="14" t="s">
        <v>35</v>
      </c>
      <c r="S70" s="8">
        <v>1</v>
      </c>
      <c r="T70" s="15">
        <f t="shared" ref="T70:T72" si="13">Q70*S70</f>
        <v>7.9000000000000001E-2</v>
      </c>
      <c r="U70" s="14" t="s">
        <v>49</v>
      </c>
      <c r="V70" s="32" t="s">
        <v>92</v>
      </c>
    </row>
    <row r="71" spans="1:22" ht="8.25" customHeight="1" x14ac:dyDescent="0.15">
      <c r="A71" s="6">
        <v>20</v>
      </c>
      <c r="B71" s="12">
        <v>46173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4" t="s">
        <v>25</v>
      </c>
      <c r="P71" s="14" t="s">
        <v>34</v>
      </c>
      <c r="Q71" s="15">
        <f>5723.55/1000</f>
        <v>5.7235500000000004</v>
      </c>
      <c r="R71" s="14" t="s">
        <v>35</v>
      </c>
      <c r="S71" s="8">
        <v>1</v>
      </c>
      <c r="T71" s="15">
        <f t="shared" si="13"/>
        <v>5.7235500000000004</v>
      </c>
      <c r="U71" s="14" t="s">
        <v>52</v>
      </c>
      <c r="V71" s="32" t="s">
        <v>93</v>
      </c>
    </row>
    <row r="72" spans="1:22" ht="8.25" customHeight="1" x14ac:dyDescent="0.15">
      <c r="A72" s="6">
        <v>21</v>
      </c>
      <c r="B72" s="12">
        <v>46173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4" t="s">
        <v>25</v>
      </c>
      <c r="P72" s="14" t="s">
        <v>34</v>
      </c>
      <c r="Q72" s="15">
        <f>485.7/1000</f>
        <v>0.48569999999999997</v>
      </c>
      <c r="R72" s="14" t="s">
        <v>35</v>
      </c>
      <c r="S72" s="8">
        <v>1</v>
      </c>
      <c r="T72" s="15">
        <f t="shared" si="13"/>
        <v>0.48569999999999997</v>
      </c>
      <c r="U72" s="14" t="s">
        <v>37</v>
      </c>
      <c r="V72" s="45" t="s">
        <v>94</v>
      </c>
    </row>
    <row r="73" spans="1:22" ht="8.25" customHeight="1" x14ac:dyDescent="0.15">
      <c r="A73" s="6">
        <v>22</v>
      </c>
      <c r="B73" s="12">
        <v>46173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4" t="s">
        <v>25</v>
      </c>
      <c r="P73" s="14" t="s">
        <v>34</v>
      </c>
      <c r="Q73" s="15">
        <f>3673.6/1000</f>
        <v>3.6736</v>
      </c>
      <c r="R73" s="14" t="s">
        <v>35</v>
      </c>
      <c r="S73" s="8">
        <v>1</v>
      </c>
      <c r="T73" s="15">
        <f t="shared" si="7"/>
        <v>3.6736</v>
      </c>
      <c r="U73" s="14" t="s">
        <v>50</v>
      </c>
      <c r="V73" s="32" t="s">
        <v>95</v>
      </c>
    </row>
    <row r="74" spans="1:22" ht="6.7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</row>
    <row r="75" spans="1:22" ht="6.75" customHeight="1" x14ac:dyDescent="0.15">
      <c r="A75" s="36">
        <v>1</v>
      </c>
      <c r="B75" s="37">
        <v>46150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38" t="s">
        <v>25</v>
      </c>
      <c r="P75" s="39" t="s">
        <v>36</v>
      </c>
      <c r="Q75" s="15">
        <f>16393.44/1000</f>
        <v>16.393439999999998</v>
      </c>
      <c r="R75" s="39" t="s">
        <v>35</v>
      </c>
      <c r="S75" s="40">
        <v>1</v>
      </c>
      <c r="T75" s="41">
        <f t="shared" ref="T75" si="14">Q75*S75</f>
        <v>16.393439999999998</v>
      </c>
      <c r="U75" s="33" t="s">
        <v>37</v>
      </c>
      <c r="V75" s="34" t="s">
        <v>65</v>
      </c>
    </row>
    <row r="76" spans="1:22" ht="6.75" customHeight="1" x14ac:dyDescent="0.15">
      <c r="A76" s="36">
        <v>2</v>
      </c>
      <c r="B76" s="37">
        <v>46173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38" t="s">
        <v>25</v>
      </c>
      <c r="P76" s="39" t="s">
        <v>36</v>
      </c>
      <c r="Q76" s="15">
        <f>7837.17/1000</f>
        <v>7.8371700000000004</v>
      </c>
      <c r="R76" s="39" t="s">
        <v>35</v>
      </c>
      <c r="S76" s="40">
        <v>1</v>
      </c>
      <c r="T76" s="41">
        <f t="shared" ref="T76" si="15">Q76*S76</f>
        <v>7.8371700000000004</v>
      </c>
      <c r="U76" s="33" t="s">
        <v>37</v>
      </c>
      <c r="V76" s="45" t="s">
        <v>85</v>
      </c>
    </row>
    <row r="77" spans="1:22" ht="7.5" customHeight="1" x14ac:dyDescent="0.15">
      <c r="A77" s="36">
        <v>3</v>
      </c>
      <c r="B77" s="37">
        <v>46173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38" t="s">
        <v>25</v>
      </c>
      <c r="P77" s="39" t="s">
        <v>36</v>
      </c>
      <c r="Q77" s="46">
        <f>5114.75/1000</f>
        <v>5.1147499999999999</v>
      </c>
      <c r="R77" s="39" t="s">
        <v>35</v>
      </c>
      <c r="S77" s="40">
        <v>1</v>
      </c>
      <c r="T77" s="41">
        <f t="shared" ref="T77" si="16">Q77*S77</f>
        <v>5.1147499999999999</v>
      </c>
      <c r="U77" s="33" t="s">
        <v>37</v>
      </c>
      <c r="V77" s="34" t="s">
        <v>86</v>
      </c>
    </row>
  </sheetData>
  <mergeCells count="36">
    <mergeCell ref="A43:V43"/>
    <mergeCell ref="A46:V46"/>
    <mergeCell ref="A51:V51"/>
    <mergeCell ref="A74:V74"/>
    <mergeCell ref="A15:V15"/>
    <mergeCell ref="A23:V23"/>
    <mergeCell ref="A27:V27"/>
    <mergeCell ref="A29:V29"/>
    <mergeCell ref="A33:V33"/>
    <mergeCell ref="A38:V38"/>
    <mergeCell ref="F9:H9"/>
    <mergeCell ref="I9:J9"/>
    <mergeCell ref="K9:L9"/>
    <mergeCell ref="N9:N10"/>
    <mergeCell ref="O9:O10"/>
    <mergeCell ref="A12:V12"/>
    <mergeCell ref="R6:R10"/>
    <mergeCell ref="S6:S10"/>
    <mergeCell ref="T6:T10"/>
    <mergeCell ref="U6:U10"/>
    <mergeCell ref="V6:V10"/>
    <mergeCell ref="C7:M7"/>
    <mergeCell ref="N7:O8"/>
    <mergeCell ref="C8:L8"/>
    <mergeCell ref="M8:M10"/>
    <mergeCell ref="C9:E9"/>
    <mergeCell ref="A6:A10"/>
    <mergeCell ref="B6:B10"/>
    <mergeCell ref="C6:O6"/>
    <mergeCell ref="P6:P10"/>
    <mergeCell ref="Q6:Q10"/>
    <mergeCell ref="A1:V1"/>
    <mergeCell ref="A2:V2"/>
    <mergeCell ref="A3:V3"/>
    <mergeCell ref="A4:V4"/>
    <mergeCell ref="A5:V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Денис Богомазов</cp:lastModifiedBy>
  <dcterms:created xsi:type="dcterms:W3CDTF">2015-06-05T18:17:20Z</dcterms:created>
  <dcterms:modified xsi:type="dcterms:W3CDTF">2026-06-11T07:24:39Z</dcterms:modified>
</cp:coreProperties>
</file>