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Денис Богомазов\Desktop\Раскрытие на сайт\Год 2026\Год 2026\Раскрытие апрель 2026г\"/>
    </mc:Choice>
  </mc:AlternateContent>
  <xr:revisionPtr revIDLastSave="0" documentId="13_ncr:1_{7AB39090-5B82-40B7-A7CA-E72B53D530EC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апрель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73" i="1" l="1"/>
  <c r="Q72" i="1"/>
  <c r="Q69" i="1"/>
  <c r="Q68" i="1"/>
  <c r="Q67" i="1"/>
  <c r="Q66" i="1"/>
  <c r="Q65" i="1"/>
  <c r="Q64" i="1"/>
  <c r="Q63" i="1"/>
  <c r="Q62" i="1"/>
  <c r="Q61" i="1"/>
  <c r="Q60" i="1"/>
  <c r="Q59" i="1"/>
  <c r="T59" i="1" s="1"/>
  <c r="Q58" i="1"/>
  <c r="Q57" i="1"/>
  <c r="Q56" i="1"/>
  <c r="T56" i="1" s="1"/>
  <c r="Q55" i="1"/>
  <c r="Q22" i="1"/>
  <c r="Q54" i="1"/>
  <c r="Q53" i="1"/>
  <c r="Q21" i="1"/>
  <c r="Q52" i="1"/>
  <c r="T52" i="1" s="1"/>
  <c r="Q20" i="1"/>
  <c r="Q71" i="1"/>
  <c r="Q19" i="1"/>
  <c r="Q18" i="1"/>
  <c r="Q17" i="1"/>
  <c r="Q16" i="1"/>
  <c r="T22" i="1" l="1"/>
  <c r="T21" i="1"/>
  <c r="T20" i="1"/>
  <c r="T18" i="1" l="1"/>
  <c r="T19" i="1"/>
  <c r="T17" i="1"/>
  <c r="T66" i="1"/>
  <c r="T63" i="1"/>
  <c r="T62" i="1"/>
  <c r="T61" i="1"/>
  <c r="T58" i="1"/>
  <c r="T57" i="1"/>
  <c r="T71" i="1" l="1"/>
  <c r="T54" i="1"/>
  <c r="T53" i="1"/>
  <c r="T16" i="1"/>
  <c r="T69" i="1"/>
  <c r="T73" i="1"/>
  <c r="T68" i="1"/>
  <c r="T67" i="1"/>
  <c r="T65" i="1"/>
  <c r="T64" i="1"/>
  <c r="T60" i="1"/>
  <c r="T55" i="1"/>
  <c r="T72" i="1"/>
</calcChain>
</file>

<file path=xl/sharedStrings.xml><?xml version="1.0" encoding="utf-8"?>
<sst xmlns="http://schemas.openxmlformats.org/spreadsheetml/2006/main" count="176" uniqueCount="94">
  <si>
    <t>Форма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</si>
  <si>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 ООО "Стимул"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</si>
  <si>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</si>
  <si>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</si>
  <si>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</si>
  <si>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</si>
  <si>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</si>
  <si>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</si>
  <si>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</si>
  <si>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</si>
  <si>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</si>
  <si>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</si>
  <si>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</si>
  <si>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</si>
  <si>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</si>
  <si>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</si>
  <si>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</si>
  <si>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</si>
  <si>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открытый конкурс</t>
  </si>
  <si>
    <t>закрытый конкурс</t>
  </si>
  <si>
    <t>открытый аукцион</t>
  </si>
  <si>
    <t>закрытый аукцион</t>
  </si>
  <si>
    <t>закрытый запрос котировок</t>
  </si>
  <si>
    <t>Приобретение электроэнергии</t>
  </si>
  <si>
    <t>Вспомогательные материалы</t>
  </si>
  <si>
    <t>Х</t>
  </si>
  <si>
    <t>Материалы</t>
  </si>
  <si>
    <t>Капитальный ремонт</t>
  </si>
  <si>
    <t>Приобретение оборудования</t>
  </si>
  <si>
    <t>Лизинг</t>
  </si>
  <si>
    <t>Диагностика и экспертиза промышленной безопасности</t>
  </si>
  <si>
    <t>НИОКР</t>
  </si>
  <si>
    <t>Техническое обслуживание и текущий ремонт</t>
  </si>
  <si>
    <t>Услуги производственного назначения</t>
  </si>
  <si>
    <t xml:space="preserve">Услуги </t>
  </si>
  <si>
    <t>усл. ед.</t>
  </si>
  <si>
    <t>ГСМ</t>
  </si>
  <si>
    <t>ООО "Газпромнефть-Региональные продажи"</t>
  </si>
  <si>
    <t>Иное</t>
  </si>
  <si>
    <t>Неконкурентная закупка
закупка</t>
  </si>
  <si>
    <t>единственный поставщик (исполнитель, подрядчик)</t>
  </si>
  <si>
    <t>Иной способ, установленный положением о закупке</t>
  </si>
  <si>
    <t>закрытый запрос предложений</t>
  </si>
  <si>
    <t>запрос предложений в электронной форме</t>
  </si>
  <si>
    <t>запрос котировок в электронной форме</t>
  </si>
  <si>
    <t>аукцион в электронной форме</t>
  </si>
  <si>
    <t>конкурс в электронной форме</t>
  </si>
  <si>
    <t>Приложение № 10
к приказу ФАС России
от 08.12.2022 № 960/22</t>
  </si>
  <si>
    <t>ГАУ НСО "Издательский дом "Советская Сибирь"</t>
  </si>
  <si>
    <t>ПАО "Ростелеком"</t>
  </si>
  <si>
    <t>ООО "Газпром межрегионгаз Новосибирск"</t>
  </si>
  <si>
    <t>ООО "Бегет"</t>
  </si>
  <si>
    <t>ПАО "МегаФон"</t>
  </si>
  <si>
    <t>ООО "МЕТАЛЛАГРОСНАБ"</t>
  </si>
  <si>
    <t>ООО ТПК "СИБКОМПЛЕКТ"</t>
  </si>
  <si>
    <t>Морозов Станислав Анатольевич</t>
  </si>
  <si>
    <t>ООО "КАССЫ ВЕСЫ СЕРВИС"</t>
  </si>
  <si>
    <t>за апрель 2026 года</t>
  </si>
  <si>
    <t>№ 1634 от 06.04.2026 г.</t>
  </si>
  <si>
    <t>№ 1636 от 06.04.2026 г.</t>
  </si>
  <si>
    <t>ООО "ТРУБОСТАЛЬ-ДЕТАЛЬ"</t>
  </si>
  <si>
    <t>№ ЦБ-198 от 06.04.2026 г.</t>
  </si>
  <si>
    <t>ООО фирма "Вариант-А"</t>
  </si>
  <si>
    <t>№ 2734 от 13.04.2026 г.</t>
  </si>
  <si>
    <t>№ АВ00000004371333 от 01.04.2026</t>
  </si>
  <si>
    <t>№ 101 от 14.04.2026 г.</t>
  </si>
  <si>
    <t>№ 2016 от 15.04.2026 г.</t>
  </si>
  <si>
    <t>№ УТ-543 от 20.04.2026 г.</t>
  </si>
  <si>
    <t>ООО "СИБИРСКИЙ ИНЖЕНЕРНЫЙ ЦЕНТР"</t>
  </si>
  <si>
    <t>№ 542 от 21.04.2026 г.</t>
  </si>
  <si>
    <t>ООО "Викон НСК"</t>
  </si>
  <si>
    <t>№ 163 от 23.04.2026 г.</t>
  </si>
  <si>
    <t>№ УТ-612 от 27.04.2026 г.</t>
  </si>
  <si>
    <t>ООО "Центр Госпитализации"</t>
  </si>
  <si>
    <t>№ 54 от 29.04.2026 г.</t>
  </si>
  <si>
    <t>№ КВ-8560 от 30.04.2026 г.</t>
  </si>
  <si>
    <t>ООО ПСК "Связьпроектсервис"</t>
  </si>
  <si>
    <t>№ 94 от 30.04.2026 г.</t>
  </si>
  <si>
    <t>ООО "НАУЧНО-ТЕХНИЧЕСКИЙ ЦЕНТР ЭКОЛОГИЧЕСКАЯ БЕЗОПАСНОСТЬ СИБИРИ"</t>
  </si>
  <si>
    <t>№ БП-748 от 30.04.2026 г.</t>
  </si>
  <si>
    <t>№ 20400250080/700 от 30.04.2026 г.</t>
  </si>
  <si>
    <t>ООО "Новотелеком"</t>
  </si>
  <si>
    <t>№ 6400096840 от 30.04.2026 г.</t>
  </si>
  <si>
    <t>№ 22344670/П от 30.04.2026 г.</t>
  </si>
  <si>
    <t>№ 22344670 от 30.04.2026 г.</t>
  </si>
  <si>
    <t>№ 640.00069208-1/26/01609 от 30.04.2026</t>
  </si>
  <si>
    <t>№ 640.00011609-2/26/01609 от 30.04.2026</t>
  </si>
  <si>
    <t>№ 640.00069210-1/26/01609 от 30.04.2026</t>
  </si>
  <si>
    <t>№ 640.00026540-70/26/01609 от 30.04.2026</t>
  </si>
  <si>
    <t>№ 0100022403 от 30.04.2026 г.</t>
  </si>
  <si>
    <t>№ 0100022404 от 30.04.2026 г.</t>
  </si>
  <si>
    <t>№ CSR0000000528973 от 30.04.2026 г.</t>
  </si>
  <si>
    <t>№ CSR0000000522813 от 30.04.2026 г.</t>
  </si>
  <si>
    <t>№ CSR0000000461535 от 30.04.2026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</si>
</sst>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7" x14ac:knownFonts="1">
    <font>
      <sz val="11"/>
      <color theme="1"/>
      <name val="Calibri"/>
      <family val="2"/>
      <scheme val="minor"/>
    </font>
    <font>
      <sz val="4.5"/>
      <color rgb="FF000000"/>
      <name val="Times New Roman"/>
      <family val="1"/>
      <charset val="204"/>
    </font>
    <font>
      <b/>
      <sz val="6.5"/>
      <color rgb="FF000000"/>
      <name val="Times New Roman"/>
      <family val="1"/>
      <charset val="204"/>
    </font>
    <font>
      <sz val="4.5"/>
      <name val="Times New Roman"/>
      <family val="1"/>
      <charset val="204"/>
    </font>
    <font>
      <b/>
      <sz val="4.5"/>
      <color rgb="FF000000"/>
      <name val="Times New Roman"/>
      <family val="1"/>
      <charset val="204"/>
    </font>
    <font>
      <b/>
      <sz val="4.5"/>
      <name val="Times New Roman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1" fontId="1" fillId="0" borderId="12" xfId="0" applyNumberFormat="1" applyFont="1" applyBorder="1" applyAlignment="1">
      <alignment horizontal="center" vertical="top" shrinkToFit="1"/>
    </xf>
    <xf numFmtId="1" fontId="1" fillId="0" borderId="12" xfId="0" applyNumberFormat="1" applyFont="1" applyBorder="1" applyAlignment="1">
      <alignment horizontal="left" vertical="top" indent="2" shrinkToFit="1"/>
    </xf>
    <xf numFmtId="1" fontId="1" fillId="0" borderId="12" xfId="0" applyNumberFormat="1" applyFont="1" applyBorder="1" applyAlignment="1">
      <alignment horizontal="right" vertical="top" indent="1" shrinkToFit="1"/>
    </xf>
    <xf numFmtId="1" fontId="1" fillId="0" borderId="16" xfId="0" applyNumberFormat="1" applyFont="1" applyBorder="1" applyAlignment="1">
      <alignment horizontal="center" vertical="top" shrinkToFit="1"/>
    </xf>
    <xf numFmtId="1" fontId="1" fillId="0" borderId="16" xfId="0" applyNumberFormat="1" applyFont="1" applyBorder="1" applyAlignment="1">
      <alignment horizontal="left" vertical="top" indent="2" shrinkToFit="1"/>
    </xf>
    <xf numFmtId="1" fontId="1" fillId="0" borderId="16" xfId="0" applyNumberFormat="1" applyFont="1" applyBorder="1" applyAlignment="1">
      <alignment horizontal="right" vertical="top" indent="1" shrinkToFit="1"/>
    </xf>
    <xf numFmtId="164" fontId="1" fillId="2" borderId="12" xfId="0" applyNumberFormat="1" applyFont="1" applyFill="1" applyBorder="1" applyAlignment="1">
      <alignment horizontal="center" vertical="top" shrinkToFit="1"/>
    </xf>
    <xf numFmtId="0" fontId="1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 vertical="top" wrapText="1"/>
    </xf>
    <xf numFmtId="2" fontId="1" fillId="0" borderId="12" xfId="0" applyNumberFormat="1" applyFont="1" applyBorder="1" applyAlignment="1">
      <alignment horizontal="left" vertical="top" indent="2" shrinkToFit="1"/>
    </xf>
    <xf numFmtId="0" fontId="3" fillId="0" borderId="16" xfId="0" applyFont="1" applyBorder="1" applyAlignment="1">
      <alignment vertical="center" wrapText="1"/>
    </xf>
    <xf numFmtId="1" fontId="1" fillId="0" borderId="16" xfId="0" applyNumberFormat="1" applyFont="1" applyBorder="1" applyAlignment="1">
      <alignment horizontal="left" vertical="top" shrinkToFit="1"/>
    </xf>
    <xf numFmtId="164" fontId="1" fillId="0" borderId="16" xfId="0" applyNumberFormat="1" applyFont="1" applyBorder="1" applyAlignment="1">
      <alignment horizontal="center" vertical="top" shrinkToFit="1"/>
    </xf>
    <xf numFmtId="0" fontId="1" fillId="0" borderId="16" xfId="0" applyFont="1" applyBorder="1" applyAlignment="1">
      <alignment horizontal="left" wrapText="1"/>
    </xf>
    <xf numFmtId="0" fontId="3" fillId="0" borderId="16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left" vertical="top" wrapText="1"/>
    </xf>
    <xf numFmtId="2" fontId="1" fillId="0" borderId="16" xfId="0" applyNumberFormat="1" applyFont="1" applyBorder="1" applyAlignment="1">
      <alignment horizontal="left" vertical="top" indent="2" shrinkToFit="1"/>
    </xf>
    <xf numFmtId="164" fontId="1" fillId="0" borderId="12" xfId="0" applyNumberFormat="1" applyFont="1" applyBorder="1" applyAlignment="1">
      <alignment horizontal="left" vertical="top" shrinkToFit="1"/>
    </xf>
    <xf numFmtId="0" fontId="1" fillId="0" borderId="2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1" xfId="0" applyFont="1" applyBorder="1" applyAlignment="1">
      <alignment horizontal="left" wrapText="1"/>
    </xf>
    <xf numFmtId="164" fontId="1" fillId="0" borderId="12" xfId="0" applyNumberFormat="1" applyFont="1" applyBorder="1" applyAlignment="1">
      <alignment horizontal="center" vertical="top" shrinkToFi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top" wrapText="1"/>
    </xf>
    <xf numFmtId="1" fontId="1" fillId="0" borderId="12" xfId="0" applyNumberFormat="1" applyFont="1" applyBorder="1" applyAlignment="1">
      <alignment horizontal="left" vertical="top" shrinkToFit="1"/>
    </xf>
    <xf numFmtId="0" fontId="3" fillId="2" borderId="19" xfId="0" applyFont="1" applyFill="1" applyBorder="1" applyAlignment="1">
      <alignment horizontal="left" vertical="top" wrapText="1"/>
    </xf>
    <xf numFmtId="1" fontId="1" fillId="2" borderId="2" xfId="0" applyNumberFormat="1" applyFont="1" applyFill="1" applyBorder="1" applyAlignment="1">
      <alignment horizontal="left" vertical="top" shrinkToFit="1"/>
    </xf>
    <xf numFmtId="0" fontId="3" fillId="2" borderId="16" xfId="0" applyFont="1" applyFill="1" applyBorder="1" applyAlignment="1">
      <alignment horizontal="left" vertical="top" wrapText="1"/>
    </xf>
    <xf numFmtId="1" fontId="1" fillId="2" borderId="16" xfId="0" applyNumberFormat="1" applyFont="1" applyFill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center" vertical="center" shrinkToFit="1"/>
    </xf>
    <xf numFmtId="164" fontId="1" fillId="2" borderId="23" xfId="0" applyNumberFormat="1" applyFont="1" applyFill="1" applyBorder="1" applyAlignment="1">
      <alignment horizontal="center" vertical="top" shrinkToFit="1"/>
    </xf>
    <xf numFmtId="0" fontId="3" fillId="0" borderId="22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left" vertical="top" wrapText="1"/>
    </xf>
    <xf numFmtId="1" fontId="1" fillId="0" borderId="24" xfId="0" applyNumberFormat="1" applyFont="1" applyBorder="1" applyAlignment="1">
      <alignment horizontal="right" vertical="top" indent="1" shrinkToFit="1"/>
    </xf>
    <xf numFmtId="2" fontId="1" fillId="0" borderId="20" xfId="0" applyNumberFormat="1" applyFont="1" applyBorder="1" applyAlignment="1">
      <alignment horizontal="left" vertical="top" indent="2" shrinkToFit="1"/>
    </xf>
    <xf numFmtId="0" fontId="5" fillId="0" borderId="16" xfId="0" applyFont="1" applyBorder="1" applyAlignment="1">
      <alignment horizontal="left" vertical="top" wrapText="1"/>
    </xf>
    <xf numFmtId="14" fontId="3" fillId="0" borderId="16" xfId="0" applyNumberFormat="1" applyFont="1" applyBorder="1" applyAlignment="1">
      <alignment horizontal="left" vertical="top" wrapText="1"/>
    </xf>
    <xf numFmtId="0" fontId="3" fillId="0" borderId="19" xfId="0" applyFont="1" applyBorder="1" applyAlignment="1">
      <alignment horizontal="left" vertical="top" wrapText="1"/>
    </xf>
    <xf numFmtId="1" fontId="1" fillId="2" borderId="19" xfId="0" applyNumberFormat="1" applyFont="1" applyFill="1" applyBorder="1" applyAlignment="1">
      <alignment horizontal="left" vertical="top" shrinkToFit="1"/>
    </xf>
    <xf numFmtId="2" fontId="1" fillId="0" borderId="25" xfId="0" applyNumberFormat="1" applyFont="1" applyBorder="1" applyAlignment="1">
      <alignment horizontal="left" vertical="top" indent="2" shrinkToFi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1" fontId="1" fillId="0" borderId="16" xfId="0" applyNumberFormat="1" applyFont="1" applyBorder="1" applyAlignment="1">
      <alignment horizontal="left" vertical="top" shrinkToFit="1"/>
    </xf>
    <xf numFmtId="0" fontId="5" fillId="0" borderId="17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1" fontId="4" fillId="0" borderId="20" xfId="0" applyNumberFormat="1" applyFont="1" applyBorder="1" applyAlignment="1">
      <alignment horizontal="left" vertical="top" shrinkToFit="1"/>
    </xf>
    <xf numFmtId="1" fontId="4" fillId="0" borderId="21" xfId="0" applyNumberFormat="1" applyFont="1" applyBorder="1" applyAlignment="1">
      <alignment horizontal="left" vertical="top" shrinkToFit="1"/>
    </xf>
    <xf numFmtId="1" fontId="4" fillId="0" borderId="22" xfId="0" applyNumberFormat="1" applyFont="1" applyBorder="1" applyAlignment="1">
      <alignment horizontal="left" vertical="top" shrinkToFi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1" fontId="4" fillId="0" borderId="13" xfId="0" applyNumberFormat="1" applyFont="1" applyBorder="1" applyAlignment="1">
      <alignment horizontal="left" vertical="top" shrinkToFit="1"/>
    </xf>
    <xf numFmtId="1" fontId="4" fillId="0" borderId="14" xfId="0" applyNumberFormat="1" applyFont="1" applyBorder="1" applyAlignment="1">
      <alignment horizontal="left" vertical="top" shrinkToFit="1"/>
    </xf>
    <xf numFmtId="1" fontId="4" fillId="0" borderId="15" xfId="0" applyNumberFormat="1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73"/>
  <sheetViews>
    <sheetView tabSelected="1" workbookViewId="0">
      <selection activeCell="Y41" sqref="Y41"/>
    </sheetView>
  </sheetViews>
  <sheetFormatPr defaultRowHeight="15" x14ac:dyDescent="0.25"/>
  <cols>
    <col min="1" max="1" width="2.140625" style="1" customWidth="1"/>
    <col min="2" max="2" width="5.85546875" style="1" customWidth="1"/>
    <col min="3" max="10" width="4.42578125" style="1" customWidth="1"/>
    <col min="11" max="11" width="4.5703125" style="1" customWidth="1"/>
    <col min="12" max="15" width="4.42578125" style="1" customWidth="1"/>
    <col min="16" max="16" width="21.7109375" style="1" customWidth="1"/>
    <col min="17" max="17" width="8.7109375" style="1" customWidth="1"/>
    <col min="18" max="18" width="8.42578125" style="1" customWidth="1"/>
    <col min="19" max="19" width="5.28515625" style="1" customWidth="1"/>
    <col min="20" max="20" width="8.7109375" style="1" customWidth="1"/>
    <col min="21" max="21" width="18.85546875" style="1" customWidth="1"/>
    <col min="22" max="22" width="12" style="1" customWidth="1"/>
    <col min="23" max="16384" width="9.140625" style="1"/>
  </cols>
  <sheetData>
    <row r="1" spans="1:51" ht="41.25" customHeight="1" x14ac:dyDescent="0.25">
      <c r="A1" s="87" t="s">
        <v>47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</row>
    <row r="2" spans="1:51" x14ac:dyDescent="0.25">
      <c r="A2" s="88" t="s">
        <v>0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</row>
    <row r="3" spans="1:51" ht="33.75" customHeight="1" x14ac:dyDescent="0.25">
      <c r="A3" s="89" t="s">
        <v>1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89"/>
      <c r="T3" s="89"/>
      <c r="U3" s="89"/>
      <c r="V3" s="89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</row>
    <row r="4" spans="1:51" x14ac:dyDescent="0.25">
      <c r="A4" s="90" t="s">
        <v>57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</row>
    <row r="5" spans="1:51" x14ac:dyDescent="0.25">
      <c r="A5" s="91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</row>
    <row r="6" spans="1:51" ht="6.75" customHeight="1" x14ac:dyDescent="0.25">
      <c r="A6" s="72" t="s">
        <v>2</v>
      </c>
      <c r="B6" s="72" t="s">
        <v>3</v>
      </c>
      <c r="C6" s="79" t="s">
        <v>4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/>
      <c r="P6" s="75" t="s">
        <v>5</v>
      </c>
      <c r="Q6" s="75" t="s">
        <v>6</v>
      </c>
      <c r="R6" s="72" t="s">
        <v>7</v>
      </c>
      <c r="S6" s="75" t="s">
        <v>8</v>
      </c>
      <c r="T6" s="72" t="s">
        <v>9</v>
      </c>
      <c r="U6" s="67" t="s">
        <v>10</v>
      </c>
      <c r="V6" s="67" t="s">
        <v>11</v>
      </c>
    </row>
    <row r="7" spans="1:51" ht="6.75" customHeight="1" x14ac:dyDescent="0.25">
      <c r="A7" s="73"/>
      <c r="B7" s="73"/>
      <c r="C7" s="79" t="s">
        <v>12</v>
      </c>
      <c r="D7" s="80"/>
      <c r="E7" s="80"/>
      <c r="F7" s="80"/>
      <c r="G7" s="80"/>
      <c r="H7" s="80"/>
      <c r="I7" s="80"/>
      <c r="J7" s="80"/>
      <c r="K7" s="80"/>
      <c r="L7" s="80"/>
      <c r="M7" s="81"/>
      <c r="N7" s="82" t="s">
        <v>39</v>
      </c>
      <c r="O7" s="83"/>
      <c r="P7" s="76"/>
      <c r="Q7" s="76"/>
      <c r="R7" s="73"/>
      <c r="S7" s="76"/>
      <c r="T7" s="73"/>
      <c r="U7" s="78"/>
      <c r="V7" s="78"/>
    </row>
    <row r="8" spans="1:51" ht="6.75" customHeight="1" x14ac:dyDescent="0.25">
      <c r="A8" s="73"/>
      <c r="B8" s="73"/>
      <c r="C8" s="79" t="s">
        <v>13</v>
      </c>
      <c r="D8" s="80"/>
      <c r="E8" s="80"/>
      <c r="F8" s="80"/>
      <c r="G8" s="80"/>
      <c r="H8" s="80"/>
      <c r="I8" s="80"/>
      <c r="J8" s="80"/>
      <c r="K8" s="80"/>
      <c r="L8" s="81"/>
      <c r="M8" s="65" t="s">
        <v>41</v>
      </c>
      <c r="N8" s="84"/>
      <c r="O8" s="85"/>
      <c r="P8" s="76"/>
      <c r="Q8" s="76"/>
      <c r="R8" s="73"/>
      <c r="S8" s="76"/>
      <c r="T8" s="73"/>
      <c r="U8" s="78"/>
      <c r="V8" s="78"/>
    </row>
    <row r="9" spans="1:51" ht="15.2" customHeight="1" x14ac:dyDescent="0.25">
      <c r="A9" s="73"/>
      <c r="B9" s="73"/>
      <c r="C9" s="60" t="s">
        <v>14</v>
      </c>
      <c r="D9" s="61"/>
      <c r="E9" s="62"/>
      <c r="F9" s="60" t="s">
        <v>15</v>
      </c>
      <c r="G9" s="61"/>
      <c r="H9" s="62"/>
      <c r="I9" s="63" t="s">
        <v>16</v>
      </c>
      <c r="J9" s="64"/>
      <c r="K9" s="63" t="s">
        <v>17</v>
      </c>
      <c r="L9" s="64"/>
      <c r="M9" s="86"/>
      <c r="N9" s="65" t="s">
        <v>40</v>
      </c>
      <c r="O9" s="67" t="s">
        <v>38</v>
      </c>
      <c r="P9" s="76"/>
      <c r="Q9" s="76"/>
      <c r="R9" s="73"/>
      <c r="S9" s="76"/>
      <c r="T9" s="73"/>
      <c r="U9" s="78"/>
      <c r="V9" s="78"/>
    </row>
    <row r="10" spans="1:51" ht="45.75" customHeight="1" x14ac:dyDescent="0.25">
      <c r="A10" s="74"/>
      <c r="B10" s="74"/>
      <c r="C10" s="3" t="s">
        <v>18</v>
      </c>
      <c r="D10" s="3" t="s">
        <v>46</v>
      </c>
      <c r="E10" s="3" t="s">
        <v>19</v>
      </c>
      <c r="F10" s="3" t="s">
        <v>20</v>
      </c>
      <c r="G10" s="3" t="s">
        <v>45</v>
      </c>
      <c r="H10" s="3" t="s">
        <v>21</v>
      </c>
      <c r="I10" s="4" t="s">
        <v>44</v>
      </c>
      <c r="J10" s="5" t="s">
        <v>22</v>
      </c>
      <c r="K10" s="4" t="s">
        <v>43</v>
      </c>
      <c r="L10" s="4" t="s">
        <v>42</v>
      </c>
      <c r="M10" s="66"/>
      <c r="N10" s="66"/>
      <c r="O10" s="68"/>
      <c r="P10" s="77"/>
      <c r="Q10" s="77"/>
      <c r="R10" s="74"/>
      <c r="S10" s="77"/>
      <c r="T10" s="74"/>
      <c r="U10" s="68"/>
      <c r="V10" s="68"/>
    </row>
    <row r="11" spans="1:51" ht="6.75" customHeight="1" x14ac:dyDescent="0.2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7">
        <v>17</v>
      </c>
      <c r="R11" s="6">
        <v>18</v>
      </c>
      <c r="S11" s="8">
        <v>19</v>
      </c>
      <c r="T11" s="7">
        <v>20</v>
      </c>
      <c r="U11" s="6">
        <v>21</v>
      </c>
      <c r="V11" s="6">
        <v>22</v>
      </c>
    </row>
    <row r="12" spans="1:51" ht="6.75" customHeight="1" x14ac:dyDescent="0.25">
      <c r="A12" s="69" t="s">
        <v>23</v>
      </c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1"/>
    </row>
    <row r="13" spans="1:51" ht="6.7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10"/>
      <c r="R13" s="9"/>
      <c r="S13" s="11"/>
      <c r="T13" s="10"/>
      <c r="U13" s="9"/>
      <c r="V13" s="9"/>
    </row>
    <row r="14" spans="1:51" ht="6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10"/>
      <c r="R14" s="9"/>
      <c r="S14" s="11"/>
      <c r="T14" s="10"/>
      <c r="U14" s="9"/>
      <c r="V14" s="9"/>
    </row>
    <row r="15" spans="1:51" ht="6.75" customHeight="1" x14ac:dyDescent="0.25">
      <c r="A15" s="51" t="s">
        <v>24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</row>
    <row r="16" spans="1:51" ht="6.75" customHeight="1" x14ac:dyDescent="0.25">
      <c r="A16" s="21">
        <v>1</v>
      </c>
      <c r="B16" s="43">
        <v>46118</v>
      </c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20" t="s">
        <v>25</v>
      </c>
      <c r="P16" s="21" t="s">
        <v>26</v>
      </c>
      <c r="Q16" s="22">
        <f>218852.46/1000</f>
        <v>218.85245999999998</v>
      </c>
      <c r="R16" s="42"/>
      <c r="S16" s="42"/>
      <c r="T16" s="22">
        <f t="shared" ref="T16" si="0">Q16</f>
        <v>218.85245999999998</v>
      </c>
      <c r="U16" s="21" t="s">
        <v>53</v>
      </c>
      <c r="V16" s="16" t="s">
        <v>58</v>
      </c>
    </row>
    <row r="17" spans="1:22" ht="6.75" customHeight="1" x14ac:dyDescent="0.25">
      <c r="A17" s="21">
        <v>2</v>
      </c>
      <c r="B17" s="43">
        <v>46118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20" t="s">
        <v>25</v>
      </c>
      <c r="P17" s="21" t="s">
        <v>26</v>
      </c>
      <c r="Q17" s="22">
        <f>20533.77/1000</f>
        <v>20.533770000000001</v>
      </c>
      <c r="R17" s="42"/>
      <c r="S17" s="42"/>
      <c r="T17" s="22">
        <f t="shared" ref="T17" si="1">Q17</f>
        <v>20.533770000000001</v>
      </c>
      <c r="U17" s="21" t="s">
        <v>53</v>
      </c>
      <c r="V17" s="16" t="s">
        <v>59</v>
      </c>
    </row>
    <row r="18" spans="1:22" ht="6.75" customHeight="1" x14ac:dyDescent="0.25">
      <c r="A18" s="21">
        <v>3</v>
      </c>
      <c r="B18" s="43">
        <v>46118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0" t="s">
        <v>25</v>
      </c>
      <c r="P18" s="21" t="s">
        <v>26</v>
      </c>
      <c r="Q18" s="22">
        <f>66282.78/1000</f>
        <v>66.282780000000002</v>
      </c>
      <c r="R18" s="42"/>
      <c r="S18" s="42"/>
      <c r="T18" s="22">
        <f t="shared" ref="T18:T22" si="2">Q18</f>
        <v>66.282780000000002</v>
      </c>
      <c r="U18" s="21" t="s">
        <v>60</v>
      </c>
      <c r="V18" s="16" t="s">
        <v>61</v>
      </c>
    </row>
    <row r="19" spans="1:22" ht="6.75" customHeight="1" x14ac:dyDescent="0.25">
      <c r="A19" s="21">
        <v>4</v>
      </c>
      <c r="B19" s="43">
        <v>46125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0" t="s">
        <v>25</v>
      </c>
      <c r="P19" s="21" t="s">
        <v>26</v>
      </c>
      <c r="Q19" s="22">
        <f>276226.23/1000</f>
        <v>276.22622999999999</v>
      </c>
      <c r="R19" s="42"/>
      <c r="S19" s="42"/>
      <c r="T19" s="22">
        <f t="shared" si="2"/>
        <v>276.22622999999999</v>
      </c>
      <c r="U19" s="44" t="s">
        <v>62</v>
      </c>
      <c r="V19" s="16" t="s">
        <v>63</v>
      </c>
    </row>
    <row r="20" spans="1:22" ht="6.75" customHeight="1" x14ac:dyDescent="0.25">
      <c r="A20" s="21">
        <v>5</v>
      </c>
      <c r="B20" s="43">
        <v>46126</v>
      </c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0" t="s">
        <v>25</v>
      </c>
      <c r="P20" s="21" t="s">
        <v>26</v>
      </c>
      <c r="Q20" s="22">
        <f>600000/1000</f>
        <v>600</v>
      </c>
      <c r="R20" s="42"/>
      <c r="S20" s="42"/>
      <c r="T20" s="22">
        <f t="shared" si="2"/>
        <v>600</v>
      </c>
      <c r="U20" s="44" t="s">
        <v>55</v>
      </c>
      <c r="V20" s="16" t="s">
        <v>65</v>
      </c>
    </row>
    <row r="21" spans="1:22" ht="6.75" customHeight="1" x14ac:dyDescent="0.25">
      <c r="A21" s="21">
        <v>6</v>
      </c>
      <c r="B21" s="43">
        <v>46132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0" t="s">
        <v>25</v>
      </c>
      <c r="P21" s="21" t="s">
        <v>26</v>
      </c>
      <c r="Q21" s="22">
        <f>15459.85/1000</f>
        <v>15.459850000000001</v>
      </c>
      <c r="R21" s="42"/>
      <c r="S21" s="42"/>
      <c r="T21" s="22">
        <f t="shared" si="2"/>
        <v>15.459850000000001</v>
      </c>
      <c r="U21" s="44" t="s">
        <v>54</v>
      </c>
      <c r="V21" s="16" t="s">
        <v>67</v>
      </c>
    </row>
    <row r="22" spans="1:22" ht="6.75" customHeight="1" x14ac:dyDescent="0.25">
      <c r="A22" s="21">
        <v>7</v>
      </c>
      <c r="B22" s="43">
        <v>46139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0" t="s">
        <v>25</v>
      </c>
      <c r="P22" s="21" t="s">
        <v>26</v>
      </c>
      <c r="Q22" s="22">
        <f>7393.6/1000</f>
        <v>7.3936000000000002</v>
      </c>
      <c r="R22" s="42"/>
      <c r="S22" s="42"/>
      <c r="T22" s="22">
        <f t="shared" si="2"/>
        <v>7.3936000000000002</v>
      </c>
      <c r="U22" s="44" t="s">
        <v>54</v>
      </c>
      <c r="V22" s="16" t="s">
        <v>72</v>
      </c>
    </row>
    <row r="23" spans="1:22" ht="6.75" customHeight="1" x14ac:dyDescent="0.25">
      <c r="A23" s="54" t="s">
        <v>27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6"/>
    </row>
    <row r="24" spans="1:22" ht="6.75" customHeight="1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1:22" ht="6.75" customHeight="1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1:22" ht="6.75" customHeight="1" x14ac:dyDescent="0.15">
      <c r="A26" s="9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20"/>
      <c r="P26" s="21"/>
      <c r="Q26" s="22"/>
      <c r="R26" s="19"/>
      <c r="S26" s="19"/>
      <c r="T26" s="22"/>
      <c r="U26" s="21"/>
      <c r="V26" s="21"/>
    </row>
    <row r="27" spans="1:22" ht="6.75" customHeight="1" x14ac:dyDescent="0.25">
      <c r="A27" s="57" t="s">
        <v>28</v>
      </c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9"/>
    </row>
    <row r="28" spans="1:22" ht="6.75" customHeight="1" x14ac:dyDescent="0.15">
      <c r="A28" s="35"/>
      <c r="B28" s="2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0"/>
      <c r="P28" s="14"/>
      <c r="Q28" s="15"/>
      <c r="R28" s="13"/>
      <c r="S28" s="13"/>
      <c r="T28" s="15"/>
      <c r="U28" s="14"/>
      <c r="V28" s="16"/>
    </row>
    <row r="29" spans="1:22" ht="6.75" customHeight="1" x14ac:dyDescent="0.25">
      <c r="A29" s="47"/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9"/>
    </row>
    <row r="30" spans="1:22" ht="5.25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5.25" customHeight="1" x14ac:dyDescent="0.1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</row>
    <row r="32" spans="1:22" ht="5.25" customHeight="1" x14ac:dyDescent="0.1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ht="6.75" customHeight="1" x14ac:dyDescent="0.25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3"/>
    </row>
    <row r="34" spans="1:22" ht="5.25" customHeight="1" x14ac:dyDescent="0.1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5.25" customHeight="1" x14ac:dyDescent="0.1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ht="5.2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5.2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ht="6.75" customHeight="1" x14ac:dyDescent="0.25">
      <c r="A38" s="47" t="s">
        <v>30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9"/>
    </row>
    <row r="39" spans="1:22" ht="6.75" customHeight="1" x14ac:dyDescent="0.25">
      <c r="A39" s="6"/>
      <c r="B39" s="27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4"/>
      <c r="P39" s="14"/>
      <c r="Q39" s="15"/>
      <c r="R39" s="14"/>
      <c r="S39" s="8"/>
      <c r="T39" s="15"/>
      <c r="U39" s="29"/>
      <c r="V39" s="14"/>
    </row>
    <row r="40" spans="1:22" ht="6.75" customHeight="1" x14ac:dyDescent="0.15">
      <c r="A40" s="6"/>
      <c r="B40" s="27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4"/>
      <c r="P40" s="14"/>
      <c r="Q40" s="15"/>
      <c r="R40" s="14"/>
      <c r="S40" s="8"/>
      <c r="T40" s="15"/>
      <c r="U40" s="14"/>
      <c r="V40" s="14"/>
    </row>
    <row r="41" spans="1:22" ht="5.25" customHeight="1" x14ac:dyDescent="0.1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5.25" customHeight="1" x14ac:dyDescent="0.1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6.75" customHeight="1" x14ac:dyDescent="0.25">
      <c r="A43" s="47" t="s">
        <v>31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9"/>
    </row>
    <row r="44" spans="1:22" ht="5.25" customHeight="1" x14ac:dyDescent="0.1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5.25" customHeight="1" x14ac:dyDescent="0.1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6.75" customHeight="1" x14ac:dyDescent="0.25">
      <c r="A46" s="47" t="s">
        <v>32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9"/>
    </row>
    <row r="47" spans="1:22" ht="6.75" customHeight="1" x14ac:dyDescent="0.15">
      <c r="A47" s="6"/>
      <c r="B47" s="2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4"/>
      <c r="P47" s="14"/>
      <c r="Q47" s="15"/>
      <c r="R47" s="14"/>
      <c r="S47" s="8"/>
      <c r="T47" s="15"/>
      <c r="U47" s="14"/>
      <c r="V47" s="30"/>
    </row>
    <row r="48" spans="1:22" ht="5.25" customHeight="1" x14ac:dyDescent="0.1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5.25" customHeight="1" x14ac:dyDescent="0.1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ht="5.25" customHeight="1" x14ac:dyDescent="0.1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ht="6.75" customHeight="1" x14ac:dyDescent="0.25">
      <c r="A51" s="47" t="s">
        <v>33</v>
      </c>
      <c r="B51" s="48"/>
      <c r="C51" s="48"/>
      <c r="D51" s="48"/>
      <c r="E51" s="48"/>
      <c r="F51" s="48"/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9"/>
    </row>
    <row r="52" spans="1:22" ht="8.25" customHeight="1" x14ac:dyDescent="0.15">
      <c r="A52" s="6">
        <v>1</v>
      </c>
      <c r="B52" s="12">
        <v>46127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4" t="s">
        <v>25</v>
      </c>
      <c r="P52" s="14" t="s">
        <v>34</v>
      </c>
      <c r="Q52" s="15">
        <f>1125/1000</f>
        <v>1.125</v>
      </c>
      <c r="R52" s="14" t="s">
        <v>35</v>
      </c>
      <c r="S52" s="8">
        <v>1</v>
      </c>
      <c r="T52" s="15">
        <f t="shared" ref="T52" si="3">Q52*S52</f>
        <v>1.125</v>
      </c>
      <c r="U52" s="31" t="s">
        <v>48</v>
      </c>
      <c r="V52" s="32" t="s">
        <v>66</v>
      </c>
    </row>
    <row r="53" spans="1:22" ht="8.25" customHeight="1" x14ac:dyDescent="0.15">
      <c r="A53" s="6">
        <v>2</v>
      </c>
      <c r="B53" s="12">
        <v>46133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4" t="s">
        <v>25</v>
      </c>
      <c r="P53" s="14" t="s">
        <v>34</v>
      </c>
      <c r="Q53" s="15">
        <f>2950.82/1000</f>
        <v>2.9508200000000002</v>
      </c>
      <c r="R53" s="14" t="s">
        <v>35</v>
      </c>
      <c r="S53" s="8">
        <v>1</v>
      </c>
      <c r="T53" s="15">
        <f t="shared" ref="T53:T54" si="4">Q53*S53</f>
        <v>2.9508200000000002</v>
      </c>
      <c r="U53" s="31" t="s">
        <v>68</v>
      </c>
      <c r="V53" s="32" t="s">
        <v>69</v>
      </c>
    </row>
    <row r="54" spans="1:22" ht="8.25" customHeight="1" x14ac:dyDescent="0.15">
      <c r="A54" s="6">
        <v>3</v>
      </c>
      <c r="B54" s="12">
        <v>46135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4" t="s">
        <v>25</v>
      </c>
      <c r="P54" s="14" t="s">
        <v>34</v>
      </c>
      <c r="Q54" s="15">
        <f>3852.46/1000</f>
        <v>3.8524600000000002</v>
      </c>
      <c r="R54" s="14" t="s">
        <v>35</v>
      </c>
      <c r="S54" s="8">
        <v>1</v>
      </c>
      <c r="T54" s="15">
        <f t="shared" si="4"/>
        <v>3.8524600000000002</v>
      </c>
      <c r="U54" s="31" t="s">
        <v>70</v>
      </c>
      <c r="V54" s="32" t="s">
        <v>71</v>
      </c>
    </row>
    <row r="55" spans="1:22" ht="8.25" customHeight="1" x14ac:dyDescent="0.15">
      <c r="A55" s="6">
        <v>4</v>
      </c>
      <c r="B55" s="12">
        <v>46141</v>
      </c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4" t="s">
        <v>25</v>
      </c>
      <c r="P55" s="14" t="s">
        <v>34</v>
      </c>
      <c r="Q55" s="15">
        <f>26985/1000</f>
        <v>26.984999999999999</v>
      </c>
      <c r="R55" s="14" t="s">
        <v>35</v>
      </c>
      <c r="S55" s="8">
        <v>1</v>
      </c>
      <c r="T55" s="15">
        <f t="shared" ref="T55:T56" si="5">Q55*S55</f>
        <v>26.984999999999999</v>
      </c>
      <c r="U55" s="31" t="s">
        <v>73</v>
      </c>
      <c r="V55" s="32" t="s">
        <v>74</v>
      </c>
    </row>
    <row r="56" spans="1:22" ht="8.25" customHeight="1" x14ac:dyDescent="0.15">
      <c r="A56" s="6">
        <v>5</v>
      </c>
      <c r="B56" s="12">
        <v>46142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4" t="s">
        <v>25</v>
      </c>
      <c r="P56" s="14" t="s">
        <v>34</v>
      </c>
      <c r="Q56" s="15">
        <f>990/1000</f>
        <v>0.99</v>
      </c>
      <c r="R56" s="14" t="s">
        <v>35</v>
      </c>
      <c r="S56" s="8">
        <v>1</v>
      </c>
      <c r="T56" s="15">
        <f t="shared" si="5"/>
        <v>0.99</v>
      </c>
      <c r="U56" s="14" t="s">
        <v>56</v>
      </c>
      <c r="V56" s="32" t="s">
        <v>75</v>
      </c>
    </row>
    <row r="57" spans="1:22" ht="8.25" customHeight="1" x14ac:dyDescent="0.15">
      <c r="A57" s="6">
        <v>6</v>
      </c>
      <c r="B57" s="12">
        <v>46142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4" t="s">
        <v>25</v>
      </c>
      <c r="P57" s="14" t="s">
        <v>34</v>
      </c>
      <c r="Q57" s="15">
        <f>1000/1000</f>
        <v>1</v>
      </c>
      <c r="R57" s="14" t="s">
        <v>35</v>
      </c>
      <c r="S57" s="8">
        <v>1</v>
      </c>
      <c r="T57" s="15">
        <f t="shared" ref="T57" si="6">Q57*S57</f>
        <v>1</v>
      </c>
      <c r="U57" s="31" t="s">
        <v>76</v>
      </c>
      <c r="V57" s="32" t="s">
        <v>77</v>
      </c>
    </row>
    <row r="58" spans="1:22" ht="8.25" customHeight="1" x14ac:dyDescent="0.15">
      <c r="A58" s="6">
        <v>7</v>
      </c>
      <c r="B58" s="12">
        <v>46142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4" t="s">
        <v>25</v>
      </c>
      <c r="P58" s="14" t="s">
        <v>34</v>
      </c>
      <c r="Q58" s="15">
        <f>4679.05/1000</f>
        <v>4.6790500000000002</v>
      </c>
      <c r="R58" s="14" t="s">
        <v>35</v>
      </c>
      <c r="S58" s="8">
        <v>1</v>
      </c>
      <c r="T58" s="15">
        <f t="shared" ref="T58:T59" si="7">Q58*S58</f>
        <v>4.6790500000000002</v>
      </c>
      <c r="U58" s="31" t="s">
        <v>78</v>
      </c>
      <c r="V58" s="32" t="s">
        <v>79</v>
      </c>
    </row>
    <row r="59" spans="1:22" ht="8.25" customHeight="1" x14ac:dyDescent="0.15">
      <c r="A59" s="6">
        <v>8</v>
      </c>
      <c r="B59" s="12">
        <v>46142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4" t="s">
        <v>25</v>
      </c>
      <c r="P59" s="14" t="s">
        <v>34</v>
      </c>
      <c r="Q59" s="15">
        <f>5839.07/1000</f>
        <v>5.8390699999999995</v>
      </c>
      <c r="R59" s="14" t="s">
        <v>35</v>
      </c>
      <c r="S59" s="8">
        <v>1</v>
      </c>
      <c r="T59" s="15">
        <f t="shared" si="7"/>
        <v>5.8390699999999995</v>
      </c>
      <c r="U59" s="14" t="s">
        <v>52</v>
      </c>
      <c r="V59" s="32" t="s">
        <v>80</v>
      </c>
    </row>
    <row r="60" spans="1:22" ht="8.25" customHeight="1" x14ac:dyDescent="0.15">
      <c r="A60" s="6">
        <v>9</v>
      </c>
      <c r="B60" s="12">
        <v>46142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4" t="s">
        <v>25</v>
      </c>
      <c r="P60" s="14" t="s">
        <v>34</v>
      </c>
      <c r="Q60" s="15">
        <f>523.27/1000</f>
        <v>0.52327000000000001</v>
      </c>
      <c r="R60" s="14" t="s">
        <v>35</v>
      </c>
      <c r="S60" s="8">
        <v>1</v>
      </c>
      <c r="T60" s="15">
        <f t="shared" ref="T60:T69" si="8">Q60*S60</f>
        <v>0.52327000000000001</v>
      </c>
      <c r="U60" s="14" t="s">
        <v>37</v>
      </c>
      <c r="V60" s="45" t="s">
        <v>93</v>
      </c>
    </row>
    <row r="61" spans="1:22" ht="8.25" customHeight="1" x14ac:dyDescent="0.15">
      <c r="A61" s="6">
        <v>10</v>
      </c>
      <c r="B61" s="12">
        <v>46142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4" t="s">
        <v>25</v>
      </c>
      <c r="P61" s="14" t="s">
        <v>34</v>
      </c>
      <c r="Q61" s="15">
        <f>4583.33/1000</f>
        <v>4.5833300000000001</v>
      </c>
      <c r="R61" s="14" t="s">
        <v>35</v>
      </c>
      <c r="S61" s="8">
        <v>1</v>
      </c>
      <c r="T61" s="15">
        <f t="shared" si="8"/>
        <v>4.5833300000000001</v>
      </c>
      <c r="U61" s="14" t="s">
        <v>81</v>
      </c>
      <c r="V61" s="45" t="s">
        <v>82</v>
      </c>
    </row>
    <row r="62" spans="1:22" ht="8.25" customHeight="1" x14ac:dyDescent="0.15">
      <c r="A62" s="6">
        <v>11</v>
      </c>
      <c r="B62" s="12">
        <v>46142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4" t="s">
        <v>25</v>
      </c>
      <c r="P62" s="14" t="s">
        <v>34</v>
      </c>
      <c r="Q62" s="15">
        <f>412.5/1000</f>
        <v>0.41249999999999998</v>
      </c>
      <c r="R62" s="14" t="s">
        <v>35</v>
      </c>
      <c r="S62" s="8">
        <v>1</v>
      </c>
      <c r="T62" s="15">
        <f t="shared" si="8"/>
        <v>0.41249999999999998</v>
      </c>
      <c r="U62" s="31" t="s">
        <v>51</v>
      </c>
      <c r="V62" s="32" t="s">
        <v>83</v>
      </c>
    </row>
    <row r="63" spans="1:22" ht="8.25" customHeight="1" x14ac:dyDescent="0.15">
      <c r="A63" s="6">
        <v>12</v>
      </c>
      <c r="B63" s="12">
        <v>46142</v>
      </c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4" t="s">
        <v>25</v>
      </c>
      <c r="P63" s="14" t="s">
        <v>34</v>
      </c>
      <c r="Q63" s="15">
        <f>17.7/1000</f>
        <v>1.77E-2</v>
      </c>
      <c r="R63" s="14" t="s">
        <v>35</v>
      </c>
      <c r="S63" s="8">
        <v>1</v>
      </c>
      <c r="T63" s="15">
        <f t="shared" ref="T63" si="9">Q63*S63</f>
        <v>1.77E-2</v>
      </c>
      <c r="U63" s="31" t="s">
        <v>51</v>
      </c>
      <c r="V63" s="32" t="s">
        <v>84</v>
      </c>
    </row>
    <row r="64" spans="1:22" ht="8.25" customHeight="1" x14ac:dyDescent="0.15">
      <c r="A64" s="6">
        <v>13</v>
      </c>
      <c r="B64" s="12">
        <v>46142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4" t="s">
        <v>25</v>
      </c>
      <c r="P64" s="14" t="s">
        <v>34</v>
      </c>
      <c r="Q64" s="15">
        <f>18474.88/1000</f>
        <v>18.474880000000002</v>
      </c>
      <c r="R64" s="14" t="s">
        <v>35</v>
      </c>
      <c r="S64" s="8">
        <v>1</v>
      </c>
      <c r="T64" s="15">
        <f t="shared" si="8"/>
        <v>18.474880000000002</v>
      </c>
      <c r="U64" s="14" t="s">
        <v>49</v>
      </c>
      <c r="V64" s="32" t="s">
        <v>85</v>
      </c>
    </row>
    <row r="65" spans="1:22" ht="8.25" customHeight="1" x14ac:dyDescent="0.15">
      <c r="A65" s="6">
        <v>14</v>
      </c>
      <c r="B65" s="12">
        <v>46142</v>
      </c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4" t="s">
        <v>25</v>
      </c>
      <c r="P65" s="14" t="s">
        <v>34</v>
      </c>
      <c r="Q65" s="15">
        <f>375.18/1000</f>
        <v>0.37518000000000001</v>
      </c>
      <c r="R65" s="14" t="s">
        <v>35</v>
      </c>
      <c r="S65" s="8">
        <v>1</v>
      </c>
      <c r="T65" s="15">
        <f t="shared" si="8"/>
        <v>0.37518000000000001</v>
      </c>
      <c r="U65" s="14" t="s">
        <v>49</v>
      </c>
      <c r="V65" s="32" t="s">
        <v>86</v>
      </c>
    </row>
    <row r="66" spans="1:22" ht="8.25" customHeight="1" x14ac:dyDescent="0.15">
      <c r="A66" s="6">
        <v>15</v>
      </c>
      <c r="B66" s="12">
        <v>46142</v>
      </c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4" t="s">
        <v>25</v>
      </c>
      <c r="P66" s="14" t="s">
        <v>34</v>
      </c>
      <c r="Q66" s="15">
        <f>22.73/1000</f>
        <v>2.273E-2</v>
      </c>
      <c r="R66" s="14" t="s">
        <v>35</v>
      </c>
      <c r="S66" s="8">
        <v>1</v>
      </c>
      <c r="T66" s="15">
        <f t="shared" ref="T66" si="10">Q66*S66</f>
        <v>2.273E-2</v>
      </c>
      <c r="U66" s="14" t="s">
        <v>49</v>
      </c>
      <c r="V66" s="32" t="s">
        <v>87</v>
      </c>
    </row>
    <row r="67" spans="1:22" ht="8.25" customHeight="1" x14ac:dyDescent="0.15">
      <c r="A67" s="6">
        <v>16</v>
      </c>
      <c r="B67" s="12">
        <v>46142</v>
      </c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4" t="s">
        <v>25</v>
      </c>
      <c r="P67" s="14" t="s">
        <v>34</v>
      </c>
      <c r="Q67" s="15">
        <f>79/1000</f>
        <v>7.9000000000000001E-2</v>
      </c>
      <c r="R67" s="14" t="s">
        <v>35</v>
      </c>
      <c r="S67" s="8">
        <v>1</v>
      </c>
      <c r="T67" s="15">
        <f t="shared" ref="T67" si="11">Q67*S67</f>
        <v>7.9000000000000001E-2</v>
      </c>
      <c r="U67" s="14" t="s">
        <v>49</v>
      </c>
      <c r="V67" s="32" t="s">
        <v>88</v>
      </c>
    </row>
    <row r="68" spans="1:22" ht="8.25" customHeight="1" x14ac:dyDescent="0.15">
      <c r="A68" s="6">
        <v>17</v>
      </c>
      <c r="B68" s="12">
        <v>46142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4" t="s">
        <v>25</v>
      </c>
      <c r="P68" s="14" t="s">
        <v>34</v>
      </c>
      <c r="Q68" s="15">
        <f>41521.48/1000</f>
        <v>41.521480000000004</v>
      </c>
      <c r="R68" s="14" t="s">
        <v>35</v>
      </c>
      <c r="S68" s="8">
        <v>1</v>
      </c>
      <c r="T68" s="15">
        <f t="shared" ref="T68" si="12">Q68*S68</f>
        <v>41.521480000000004</v>
      </c>
      <c r="U68" s="14" t="s">
        <v>50</v>
      </c>
      <c r="V68" s="32" t="s">
        <v>89</v>
      </c>
    </row>
    <row r="69" spans="1:22" ht="8.25" customHeight="1" x14ac:dyDescent="0.15">
      <c r="A69" s="6">
        <v>18</v>
      </c>
      <c r="B69" s="12">
        <v>46142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4" t="s">
        <v>25</v>
      </c>
      <c r="P69" s="14" t="s">
        <v>34</v>
      </c>
      <c r="Q69" s="15">
        <f>3643.74/1000</f>
        <v>3.6437399999999998</v>
      </c>
      <c r="R69" s="14" t="s">
        <v>35</v>
      </c>
      <c r="S69" s="8">
        <v>1</v>
      </c>
      <c r="T69" s="15">
        <f t="shared" si="8"/>
        <v>3.6437399999999998</v>
      </c>
      <c r="U69" s="14" t="s">
        <v>50</v>
      </c>
      <c r="V69" s="32" t="s">
        <v>90</v>
      </c>
    </row>
    <row r="70" spans="1:22" ht="6.75" customHeight="1" x14ac:dyDescent="0.2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</row>
    <row r="71" spans="1:22" ht="6.75" customHeight="1" x14ac:dyDescent="0.15">
      <c r="A71" s="36">
        <v>1</v>
      </c>
      <c r="B71" s="37">
        <v>46113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38" t="s">
        <v>25</v>
      </c>
      <c r="P71" s="39" t="s">
        <v>36</v>
      </c>
      <c r="Q71" s="15">
        <f>20491.8/1000</f>
        <v>20.491799999999998</v>
      </c>
      <c r="R71" s="39" t="s">
        <v>35</v>
      </c>
      <c r="S71" s="40">
        <v>1</v>
      </c>
      <c r="T71" s="41">
        <f t="shared" ref="T71" si="13">Q71*S71</f>
        <v>20.491799999999998</v>
      </c>
      <c r="U71" s="33" t="s">
        <v>37</v>
      </c>
      <c r="V71" s="34" t="s">
        <v>64</v>
      </c>
    </row>
    <row r="72" spans="1:22" ht="6.75" customHeight="1" x14ac:dyDescent="0.15">
      <c r="A72" s="36">
        <v>2</v>
      </c>
      <c r="B72" s="37">
        <v>46142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38" t="s">
        <v>25</v>
      </c>
      <c r="P72" s="39" t="s">
        <v>36</v>
      </c>
      <c r="Q72" s="15">
        <f>2813.11/1000</f>
        <v>2.81311</v>
      </c>
      <c r="R72" s="39" t="s">
        <v>35</v>
      </c>
      <c r="S72" s="40">
        <v>1</v>
      </c>
      <c r="T72" s="41">
        <f t="shared" ref="T72" si="14">Q72*S72</f>
        <v>2.81311</v>
      </c>
      <c r="U72" s="33" t="s">
        <v>37</v>
      </c>
      <c r="V72" s="45" t="s">
        <v>91</v>
      </c>
    </row>
    <row r="73" spans="1:22" ht="7.5" customHeight="1" x14ac:dyDescent="0.15">
      <c r="A73" s="36">
        <v>3</v>
      </c>
      <c r="B73" s="37">
        <v>46142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38" t="s">
        <v>25</v>
      </c>
      <c r="P73" s="39" t="s">
        <v>36</v>
      </c>
      <c r="Q73" s="46">
        <f>11141.02/1000</f>
        <v>11.141020000000001</v>
      </c>
      <c r="R73" s="39" t="s">
        <v>35</v>
      </c>
      <c r="S73" s="40">
        <v>1</v>
      </c>
      <c r="T73" s="41">
        <f t="shared" ref="T73" si="15">Q73*S73</f>
        <v>11.141020000000001</v>
      </c>
      <c r="U73" s="33" t="s">
        <v>37</v>
      </c>
      <c r="V73" s="34" t="s">
        <v>92</v>
      </c>
    </row>
  </sheetData>
  <mergeCells count="36">
    <mergeCell ref="A1:V1"/>
    <mergeCell ref="A2:V2"/>
    <mergeCell ref="A3:V3"/>
    <mergeCell ref="A4:V4"/>
    <mergeCell ref="A5:V5"/>
    <mergeCell ref="A12:V12"/>
    <mergeCell ref="R6:R10"/>
    <mergeCell ref="S6:S10"/>
    <mergeCell ref="T6:T10"/>
    <mergeCell ref="U6:U10"/>
    <mergeCell ref="V6:V10"/>
    <mergeCell ref="C7:M7"/>
    <mergeCell ref="N7:O8"/>
    <mergeCell ref="C8:L8"/>
    <mergeCell ref="M8:M10"/>
    <mergeCell ref="C9:E9"/>
    <mergeCell ref="A6:A10"/>
    <mergeCell ref="B6:B10"/>
    <mergeCell ref="C6:O6"/>
    <mergeCell ref="P6:P10"/>
    <mergeCell ref="Q6:Q10"/>
    <mergeCell ref="F9:H9"/>
    <mergeCell ref="I9:J9"/>
    <mergeCell ref="K9:L9"/>
    <mergeCell ref="N9:N10"/>
    <mergeCell ref="O9:O10"/>
    <mergeCell ref="A43:V43"/>
    <mergeCell ref="A46:V46"/>
    <mergeCell ref="A51:V51"/>
    <mergeCell ref="A70:V70"/>
    <mergeCell ref="A15:V15"/>
    <mergeCell ref="A23:V23"/>
    <mergeCell ref="A27:V27"/>
    <mergeCell ref="A29:V29"/>
    <mergeCell ref="A33:V33"/>
    <mergeCell ref="A38:V38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</dc:creator>
  <cp:lastModifiedBy>Денис Богомазов</cp:lastModifiedBy>
  <dcterms:created xsi:type="dcterms:W3CDTF">2015-06-05T18:17:20Z</dcterms:created>
  <dcterms:modified xsi:type="dcterms:W3CDTF">2026-05-15T09:54:51Z</dcterms:modified>
</cp:coreProperties>
</file>