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енис Богомазов\Desktop\Раскрытие на сайт\Год 2026\Год 2026\Раскрытие март 2026г\"/>
    </mc:Choice>
  </mc:AlternateContent>
  <xr:revisionPtr revIDLastSave="0" documentId="13_ncr:1_{1A72E128-BD8F-4F0E-80E2-CB6A80C7F36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5" i="1" l="1"/>
  <c r="Q84" i="1"/>
  <c r="Q83" i="1"/>
  <c r="Q82" i="1"/>
  <c r="Q81" i="1"/>
  <c r="Q80" i="1"/>
  <c r="Q79" i="1"/>
  <c r="Q78" i="1"/>
  <c r="Q77" i="1"/>
  <c r="Q76" i="1"/>
  <c r="Q89" i="1"/>
  <c r="Q88" i="1"/>
  <c r="Q75" i="1"/>
  <c r="Q74" i="1"/>
  <c r="Q73" i="1"/>
  <c r="Q33" i="1"/>
  <c r="T33" i="1" s="1"/>
  <c r="Q32" i="1"/>
  <c r="T32" i="1" s="1"/>
  <c r="Q72" i="1"/>
  <c r="Q30" i="1"/>
  <c r="T30" i="1" s="1"/>
  <c r="Q29" i="1"/>
  <c r="T29" i="1" s="1"/>
  <c r="Q71" i="1"/>
  <c r="Q31" i="1"/>
  <c r="T31" i="1" s="1"/>
  <c r="Q28" i="1"/>
  <c r="T28" i="1" s="1"/>
  <c r="Q70" i="1"/>
  <c r="Q27" i="1"/>
  <c r="T27" i="1" s="1"/>
  <c r="Q26" i="1"/>
  <c r="T26" i="1" s="1"/>
  <c r="Q25" i="1"/>
  <c r="T25" i="1" s="1"/>
  <c r="Q69" i="1"/>
  <c r="Q68" i="1"/>
  <c r="Q67" i="1"/>
  <c r="Q24" i="1"/>
  <c r="T24" i="1" s="1"/>
  <c r="Q66" i="1"/>
  <c r="Q65" i="1"/>
  <c r="Q64" i="1"/>
  <c r="Q23" i="1"/>
  <c r="T23" i="1" s="1"/>
  <c r="Q22" i="1"/>
  <c r="T22" i="1" s="1"/>
  <c r="Q21" i="1"/>
  <c r="T21" i="1" s="1"/>
  <c r="Q20" i="1"/>
  <c r="T20" i="1" s="1"/>
  <c r="Q19" i="1"/>
  <c r="Q18" i="1"/>
  <c r="Q87" i="1"/>
  <c r="Q17" i="1"/>
  <c r="Q63" i="1"/>
  <c r="Q16" i="1"/>
  <c r="T18" i="1" l="1"/>
  <c r="T19" i="1"/>
  <c r="T17" i="1"/>
  <c r="T77" i="1"/>
  <c r="T85" i="1"/>
  <c r="T84" i="1"/>
  <c r="T83" i="1"/>
  <c r="T82" i="1"/>
  <c r="T74" i="1"/>
  <c r="T73" i="1"/>
  <c r="T72" i="1"/>
  <c r="T69" i="1"/>
  <c r="T68" i="1"/>
  <c r="T67" i="1"/>
  <c r="T87" i="1" l="1"/>
  <c r="T65" i="1"/>
  <c r="T64" i="1"/>
  <c r="T16" i="1"/>
  <c r="T80" i="1"/>
  <c r="T89" i="1"/>
  <c r="T79" i="1"/>
  <c r="T78" i="1"/>
  <c r="T76" i="1"/>
  <c r="T75" i="1"/>
  <c r="T71" i="1"/>
  <c r="T66" i="1"/>
  <c r="T88" i="1"/>
  <c r="T63" i="1" l="1"/>
  <c r="T81" i="1" l="1"/>
  <c r="T70" i="1"/>
</calcChain>
</file>

<file path=xl/sharedStrings.xml><?xml version="1.0" encoding="utf-8"?>
<sst xmlns="http://schemas.openxmlformats.org/spreadsheetml/2006/main" count="245" uniqueCount="121">
  <si>
    <t>Форма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</si>
  <si>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ООО "Стимул"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</si>
  <si>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</si>
  <si>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</si>
  <si>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</si>
  <si>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</si>
  <si>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</si>
  <si>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</si>
  <si>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</si>
  <si>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</si>
  <si>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</si>
  <si>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</si>
  <si>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</si>
  <si>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</si>
  <si>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</si>
  <si>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</si>
  <si>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</si>
  <si>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</si>
  <si>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открытый конкурс</t>
  </si>
  <si>
    <t>закрытый конкурс</t>
  </si>
  <si>
    <t>открытый аукцион</t>
  </si>
  <si>
    <t>закрытый аукцион</t>
  </si>
  <si>
    <t>закрытый запрос котировок</t>
  </si>
  <si>
    <t>Приобретение электроэнергии</t>
  </si>
  <si>
    <t>Вспомогательные материалы</t>
  </si>
  <si>
    <t>Х</t>
  </si>
  <si>
    <t>Материалы</t>
  </si>
  <si>
    <t>Капитальный ремонт</t>
  </si>
  <si>
    <t>Приобретение оборудования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</si>
  <si>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</si>
  <si>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</si>
  <si>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</si>
  <si>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</si>
  <si>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</si>
  <si>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 xml:space="preserve">Услуги </t>
  </si>
  <si>
    <t>усл. ед.</t>
  </si>
  <si>
    <t>ГСМ</t>
  </si>
  <si>
    <t>ООО "Газпромнефть-Региональные продажи"</t>
  </si>
  <si>
    <t>Иное</t>
  </si>
  <si>
    <t>Неконкурентная закупка
закупка</t>
  </si>
  <si>
    <t>единственный поставщик (исполнитель, подрядчик)</t>
  </si>
  <si>
    <t>Иной способ, установленный положением о закупке</t>
  </si>
  <si>
    <t>закрытый запрос предложений</t>
  </si>
  <si>
    <t>запрос предложений в электронной форме</t>
  </si>
  <si>
    <t>запрос котировок в электронной форме</t>
  </si>
  <si>
    <t>аукцион в электронной форме</t>
  </si>
  <si>
    <t>конкурс в электронной форме</t>
  </si>
  <si>
    <t>Приложение № 10
к приказу ФАС России
от 08.12.2022 № 960/22</t>
  </si>
  <si>
    <t>ПАО "ВымпелКом"</t>
  </si>
  <si>
    <t>ГАУ НСО "Издательский дом "Советская Сибирь"</t>
  </si>
  <si>
    <t>ООО "КРИПТО-СОФТ"</t>
  </si>
  <si>
    <t>ПАО "Ростелеком"</t>
  </si>
  <si>
    <t>ООО "Газпром межрегионгаз Новосибирск"</t>
  </si>
  <si>
    <t>ООО "ЛЕ МОНЛИД"</t>
  </si>
  <si>
    <t>Индивидуальный предприниматель Переверзина Кира Юрьевна</t>
  </si>
  <si>
    <t>ООО "Бегет"</t>
  </si>
  <si>
    <t>ПАО "МегаФон"</t>
  </si>
  <si>
    <t>ООО "НОВОБЕТОН"</t>
  </si>
  <si>
    <t>за март 2026 года</t>
  </si>
  <si>
    <t>№ 103-03 от 01.03.2026 г.</t>
  </si>
  <si>
    <t>№ 1234 от 02.03.2026 г.</t>
  </si>
  <si>
    <t>№ 203-09 от 02.03.2026 г.</t>
  </si>
  <si>
    <t>№ АВ00000004193212 от 03.03.2026</t>
  </si>
  <si>
    <t>№ 303-13 от 03.03.2026 г.</t>
  </si>
  <si>
    <t>ООО "МЕТАЛЛАГРОСНАБ"</t>
  </si>
  <si>
    <t>№ 939 от 03.03.2026 г.</t>
  </si>
  <si>
    <t>АО "ТД "Электротехмонтаж"</t>
  </si>
  <si>
    <t>ООО Кровельная компания "СОТА"</t>
  </si>
  <si>
    <t>№ 12 от 05.03.2026 г.</t>
  </si>
  <si>
    <t xml:space="preserve">№ 067/2026-0007629 от 05.03.2026 </t>
  </si>
  <si>
    <t>ООО "Альянс"</t>
  </si>
  <si>
    <t>№ 37 от 06.03.2026 г.</t>
  </si>
  <si>
    <t>№ 10192651049 от 10.03.2026</t>
  </si>
  <si>
    <t>№ 1065 от 11.03.2026 г.</t>
  </si>
  <si>
    <t>№ 97 от 11.03.2026 г.</t>
  </si>
  <si>
    <t>№ 601/13415504 от 13.03.2026</t>
  </si>
  <si>
    <t xml:space="preserve">№ 601/13415502 от 04.03.2026 </t>
  </si>
  <si>
    <t>№ 100 от 13.03.2026 г.</t>
  </si>
  <si>
    <t>№ 101 от 14.03.2026 г.</t>
  </si>
  <si>
    <t>№ 102 от 15.03.2026 г.</t>
  </si>
  <si>
    <t>ООО "Селена инжиринг"</t>
  </si>
  <si>
    <t>№ 74 от 16.03.2026 г.</t>
  </si>
  <si>
    <t>ООО "Армиг"</t>
  </si>
  <si>
    <t>№ 152 от 18.03.2026 г.</t>
  </si>
  <si>
    <t>ООО ТПК "СИБКОМПЛЕКТ"</t>
  </si>
  <si>
    <t>№ УТ-305 от 18.03.2026 г.</t>
  </si>
  <si>
    <t>ООО "Стройинвест К"</t>
  </si>
  <si>
    <t>№ 273 от 18.03.2026 г.</t>
  </si>
  <si>
    <t>ООО "ДНС Ритейл"</t>
  </si>
  <si>
    <t>№ Б-00204731/3041 от 19.03.2026 г.</t>
  </si>
  <si>
    <t>ООО "МЕТАЛЛ ПРЕСТИЖ"</t>
  </si>
  <si>
    <t>№ 476 от 25.03.2026 г.</t>
  </si>
  <si>
    <t>ООО "ТЕХНОАВИА-СИБИРЬ"</t>
  </si>
  <si>
    <t>№ УТ-2309 от 25.03.2026 г.</t>
  </si>
  <si>
    <t>Морозов Станислав Анатольевич</t>
  </si>
  <si>
    <t>№ 71 от 20.03.2026 г.</t>
  </si>
  <si>
    <t>№ 1330 от 24.03.2026 г.</t>
  </si>
  <si>
    <t>АО "Простые решения для бизнеса"</t>
  </si>
  <si>
    <t>№ ПР-0326-0004 от 26.03.2026 г.</t>
  </si>
  <si>
    <t>№ 0000-001331 от 26.03.2026 г.</t>
  </si>
  <si>
    <t>ФБГУ науки Институт горного дела им. Н.А. Чинакала Сибирского отделения Российской академии наук</t>
  </si>
  <si>
    <t>№ 0000-001350 от 30.03.2026 г.</t>
  </si>
  <si>
    <t>№ 0100015747 от 31.03.2026 г.</t>
  </si>
  <si>
    <t>ООО "СЕРВИС ГАЗ СНАБ"</t>
  </si>
  <si>
    <t>№ 40 от 31.03.2026 г.</t>
  </si>
  <si>
    <t>ООО "Рифт"</t>
  </si>
  <si>
    <t>№ УТ-46 от 31.03.2026 г.</t>
  </si>
  <si>
    <t>№ CSR0000000403811 от 31.03.2026 г.</t>
  </si>
  <si>
    <t>№ CSR0000000406160 от 31.03.2026 г.</t>
  </si>
  <si>
    <t>№ CSR0000000306820 от 31.03.2026 г.</t>
  </si>
  <si>
    <t>№ 22140154/П от 31.03.2026 г.</t>
  </si>
  <si>
    <t>№ 22140154 от 31.03.2026 г.</t>
  </si>
  <si>
    <t>№ 640.00048620-1/26/01609 от 31.03.2026</t>
  </si>
  <si>
    <t>№ 640.00048619-1/26/01609 от 31.03.2026</t>
  </si>
  <si>
    <t>№ 640.00018660-70/26/01609 от 31.03.2026</t>
  </si>
  <si>
    <t xml:space="preserve">№ 640.00008134-2/26/01609 от 31.03.2026 </t>
  </si>
  <si>
    <t>№ 20213179371/700 от 31.03.2026 г.</t>
  </si>
  <si>
    <t>АО "ТРАНСЕРВИС"</t>
  </si>
  <si>
    <t>№ 239 от 31.03.2026 г.</t>
  </si>
  <si>
    <t>ООО "КАССЫ ВЕСЫ СЕРВИС"</t>
  </si>
  <si>
    <t>№ КВ-5914 от 31.03.2026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</si>
</sst>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scheme val="minor"/>
    </font>
    <font>
      <sz val="4.5"/>
      <color rgb="FF000000"/>
      <name val="Times New Roman"/>
      <family val="1"/>
      <charset val="204"/>
    </font>
    <font>
      <b/>
      <sz val="6.5"/>
      <color rgb="FF000000"/>
      <name val="Times New Roman"/>
      <family val="1"/>
      <charset val="204"/>
    </font>
    <font>
      <sz val="4.5"/>
      <name val="Times New Roman"/>
      <family val="1"/>
      <charset val="204"/>
    </font>
    <font>
      <b/>
      <sz val="4.5"/>
      <color rgb="FF000000"/>
      <name val="Times New Roman"/>
      <family val="1"/>
      <charset val="204"/>
    </font>
    <font>
      <b/>
      <sz val="4.5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top" shrinkToFit="1"/>
    </xf>
    <xf numFmtId="1" fontId="1" fillId="0" borderId="12" xfId="0" applyNumberFormat="1" applyFont="1" applyBorder="1" applyAlignment="1">
      <alignment horizontal="left" vertical="top" indent="2" shrinkToFit="1"/>
    </xf>
    <xf numFmtId="1" fontId="1" fillId="0" borderId="12" xfId="0" applyNumberFormat="1" applyFont="1" applyBorder="1" applyAlignment="1">
      <alignment horizontal="right" vertical="top" indent="1" shrinkToFit="1"/>
    </xf>
    <xf numFmtId="1" fontId="1" fillId="0" borderId="16" xfId="0" applyNumberFormat="1" applyFont="1" applyBorder="1" applyAlignment="1">
      <alignment horizontal="center" vertical="top" shrinkToFit="1"/>
    </xf>
    <xf numFmtId="1" fontId="1" fillId="0" borderId="16" xfId="0" applyNumberFormat="1" applyFont="1" applyBorder="1" applyAlignment="1">
      <alignment horizontal="left" vertical="top" indent="2" shrinkToFit="1"/>
    </xf>
    <xf numFmtId="1" fontId="1" fillId="0" borderId="16" xfId="0" applyNumberFormat="1" applyFont="1" applyBorder="1" applyAlignment="1">
      <alignment horizontal="right" vertical="top" indent="1" shrinkToFit="1"/>
    </xf>
    <xf numFmtId="164" fontId="1" fillId="2" borderId="12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top" wrapText="1"/>
    </xf>
    <xf numFmtId="2" fontId="1" fillId="0" borderId="12" xfId="0" applyNumberFormat="1" applyFont="1" applyBorder="1" applyAlignment="1">
      <alignment horizontal="left" vertical="top" indent="2" shrinkToFit="1"/>
    </xf>
    <xf numFmtId="0" fontId="3" fillId="0" borderId="16" xfId="0" applyFont="1" applyBorder="1" applyAlignment="1">
      <alignment vertical="center" wrapText="1"/>
    </xf>
    <xf numFmtId="1" fontId="1" fillId="0" borderId="16" xfId="0" applyNumberFormat="1" applyFont="1" applyBorder="1" applyAlignment="1">
      <alignment horizontal="left" vertical="top" shrinkToFit="1"/>
    </xf>
    <xf numFmtId="164" fontId="1" fillId="0" borderId="16" xfId="0" applyNumberFormat="1" applyFont="1" applyBorder="1" applyAlignment="1">
      <alignment horizontal="center" vertical="top" shrinkToFit="1"/>
    </xf>
    <xf numFmtId="0" fontId="1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2" fontId="1" fillId="0" borderId="16" xfId="0" applyNumberFormat="1" applyFont="1" applyBorder="1" applyAlignment="1">
      <alignment horizontal="left" vertical="top" indent="2" shrinkToFit="1"/>
    </xf>
    <xf numFmtId="164" fontId="1" fillId="0" borderId="1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164" fontId="1" fillId="0" borderId="12" xfId="0" applyNumberFormat="1" applyFont="1" applyBorder="1" applyAlignment="1">
      <alignment horizontal="center" vertical="top" shrinkToFi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1" fontId="1" fillId="0" borderId="12" xfId="0" applyNumberFormat="1" applyFont="1" applyBorder="1" applyAlignment="1">
      <alignment horizontal="left" vertical="top" shrinkToFit="1"/>
    </xf>
    <xf numFmtId="0" fontId="3" fillId="2" borderId="19" xfId="0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 vertical="top" shrinkToFit="1"/>
    </xf>
    <xf numFmtId="0" fontId="3" fillId="2" borderId="16" xfId="0" applyFont="1" applyFill="1" applyBorder="1" applyAlignment="1">
      <alignment horizontal="left" vertical="top" wrapText="1"/>
    </xf>
    <xf numFmtId="1" fontId="1" fillId="2" borderId="16" xfId="0" applyNumberFormat="1" applyFont="1" applyFill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center" vertical="center" shrinkToFit="1"/>
    </xf>
    <xf numFmtId="164" fontId="1" fillId="2" borderId="23" xfId="0" applyNumberFormat="1" applyFont="1" applyFill="1" applyBorder="1" applyAlignment="1">
      <alignment horizontal="center" vertical="top" shrinkToFi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1" fontId="1" fillId="0" borderId="24" xfId="0" applyNumberFormat="1" applyFont="1" applyBorder="1" applyAlignment="1">
      <alignment horizontal="right" vertical="top" indent="1" shrinkToFit="1"/>
    </xf>
    <xf numFmtId="2" fontId="1" fillId="0" borderId="20" xfId="0" applyNumberFormat="1" applyFont="1" applyBorder="1" applyAlignment="1">
      <alignment horizontal="left" vertical="top" indent="2" shrinkToFit="1"/>
    </xf>
    <xf numFmtId="0" fontId="5" fillId="0" borderId="16" xfId="0" applyFont="1" applyBorder="1" applyAlignment="1">
      <alignment horizontal="left" vertical="top" wrapText="1"/>
    </xf>
    <xf numFmtId="14" fontId="3" fillId="0" borderId="16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" fontId="1" fillId="2" borderId="19" xfId="0" applyNumberFormat="1" applyFont="1" applyFill="1" applyBorder="1" applyAlignment="1">
      <alignment horizontal="left" vertical="top" shrinkToFi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" fontId="4" fillId="0" borderId="13" xfId="0" applyNumberFormat="1" applyFont="1" applyBorder="1" applyAlignment="1">
      <alignment horizontal="left" vertical="top" shrinkToFit="1"/>
    </xf>
    <xf numFmtId="1" fontId="4" fillId="0" borderId="14" xfId="0" applyNumberFormat="1" applyFont="1" applyBorder="1" applyAlignment="1">
      <alignment horizontal="left" vertical="top" shrinkToFit="1"/>
    </xf>
    <xf numFmtId="1" fontId="4" fillId="0" borderId="15" xfId="0" applyNumberFormat="1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left" vertical="top" shrinkToFi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1" fontId="4" fillId="0" borderId="20" xfId="0" applyNumberFormat="1" applyFont="1" applyBorder="1" applyAlignment="1">
      <alignment horizontal="left" vertical="top" shrinkToFit="1"/>
    </xf>
    <xf numFmtId="1" fontId="4" fillId="0" borderId="21" xfId="0" applyNumberFormat="1" applyFont="1" applyBorder="1" applyAlignment="1">
      <alignment horizontal="left" vertical="top" shrinkToFit="1"/>
    </xf>
    <xf numFmtId="1" fontId="4" fillId="0" borderId="22" xfId="0" applyNumberFormat="1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2" fontId="1" fillId="0" borderId="25" xfId="0" applyNumberFormat="1" applyFont="1" applyBorder="1" applyAlignment="1">
      <alignment horizontal="left" vertical="top" indent="2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9"/>
  <sheetViews>
    <sheetView tabSelected="1" topLeftCell="A7" workbookViewId="0">
      <selection activeCell="H50" sqref="H50"/>
    </sheetView>
  </sheetViews>
  <sheetFormatPr defaultRowHeight="15" x14ac:dyDescent="0.25"/>
  <cols>
    <col min="1" max="1" width="2.140625" style="1" customWidth="1"/>
    <col min="2" max="2" width="5.85546875" style="1" customWidth="1"/>
    <col min="3" max="10" width="4.42578125" style="1" customWidth="1"/>
    <col min="11" max="11" width="4.5703125" style="1" customWidth="1"/>
    <col min="12" max="15" width="4.42578125" style="1" customWidth="1"/>
    <col min="16" max="16" width="21.7109375" style="1" customWidth="1"/>
    <col min="17" max="17" width="8.7109375" style="1" customWidth="1"/>
    <col min="18" max="18" width="8.42578125" style="1" customWidth="1"/>
    <col min="19" max="19" width="5.28515625" style="1" customWidth="1"/>
    <col min="20" max="20" width="8.7109375" style="1" customWidth="1"/>
    <col min="21" max="21" width="18.85546875" style="1" customWidth="1"/>
    <col min="22" max="22" width="12" style="1" customWidth="1"/>
    <col min="23" max="16384" width="9.140625" style="1"/>
  </cols>
  <sheetData>
    <row r="1" spans="1:52" ht="41.25" customHeight="1" x14ac:dyDescent="0.25">
      <c r="A1" s="46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52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52" ht="33.75" customHeigh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s="49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52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52" ht="6.75" customHeight="1" x14ac:dyDescent="0.25">
      <c r="A6" s="54" t="s">
        <v>2</v>
      </c>
      <c r="B6" s="54" t="s">
        <v>3</v>
      </c>
      <c r="C6" s="63" t="s">
        <v>4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5"/>
      <c r="P6" s="57" t="s">
        <v>5</v>
      </c>
      <c r="Q6" s="57" t="s">
        <v>6</v>
      </c>
      <c r="R6" s="54" t="s">
        <v>7</v>
      </c>
      <c r="S6" s="57" t="s">
        <v>8</v>
      </c>
      <c r="T6" s="54" t="s">
        <v>9</v>
      </c>
      <c r="U6" s="60" t="s">
        <v>10</v>
      </c>
      <c r="V6" s="60" t="s">
        <v>11</v>
      </c>
    </row>
    <row r="7" spans="1:52" ht="6.75" customHeight="1" x14ac:dyDescent="0.25">
      <c r="A7" s="55"/>
      <c r="B7" s="55"/>
      <c r="C7" s="63" t="s">
        <v>12</v>
      </c>
      <c r="D7" s="64"/>
      <c r="E7" s="64"/>
      <c r="F7" s="64"/>
      <c r="G7" s="64"/>
      <c r="H7" s="64"/>
      <c r="I7" s="64"/>
      <c r="J7" s="64"/>
      <c r="K7" s="64"/>
      <c r="L7" s="64"/>
      <c r="M7" s="65"/>
      <c r="N7" s="66" t="s">
        <v>39</v>
      </c>
      <c r="O7" s="67"/>
      <c r="P7" s="58"/>
      <c r="Q7" s="58"/>
      <c r="R7" s="55"/>
      <c r="S7" s="58"/>
      <c r="T7" s="55"/>
      <c r="U7" s="61"/>
      <c r="V7" s="61"/>
    </row>
    <row r="8" spans="1:52" ht="6.75" customHeight="1" x14ac:dyDescent="0.25">
      <c r="A8" s="55"/>
      <c r="B8" s="55"/>
      <c r="C8" s="63" t="s">
        <v>13</v>
      </c>
      <c r="D8" s="64"/>
      <c r="E8" s="64"/>
      <c r="F8" s="64"/>
      <c r="G8" s="64"/>
      <c r="H8" s="64"/>
      <c r="I8" s="64"/>
      <c r="J8" s="64"/>
      <c r="K8" s="64"/>
      <c r="L8" s="65"/>
      <c r="M8" s="70" t="s">
        <v>41</v>
      </c>
      <c r="N8" s="68"/>
      <c r="O8" s="69"/>
      <c r="P8" s="58"/>
      <c r="Q8" s="58"/>
      <c r="R8" s="55"/>
      <c r="S8" s="58"/>
      <c r="T8" s="55"/>
      <c r="U8" s="61"/>
      <c r="V8" s="61"/>
    </row>
    <row r="9" spans="1:52" ht="15.2" customHeight="1" x14ac:dyDescent="0.25">
      <c r="A9" s="55"/>
      <c r="B9" s="55"/>
      <c r="C9" s="73" t="s">
        <v>14</v>
      </c>
      <c r="D9" s="74"/>
      <c r="E9" s="75"/>
      <c r="F9" s="73" t="s">
        <v>15</v>
      </c>
      <c r="G9" s="74"/>
      <c r="H9" s="75"/>
      <c r="I9" s="76" t="s">
        <v>16</v>
      </c>
      <c r="J9" s="77"/>
      <c r="K9" s="76" t="s">
        <v>17</v>
      </c>
      <c r="L9" s="77"/>
      <c r="M9" s="71"/>
      <c r="N9" s="70" t="s">
        <v>40</v>
      </c>
      <c r="O9" s="60" t="s">
        <v>38</v>
      </c>
      <c r="P9" s="58"/>
      <c r="Q9" s="58"/>
      <c r="R9" s="55"/>
      <c r="S9" s="58"/>
      <c r="T9" s="55"/>
      <c r="U9" s="61"/>
      <c r="V9" s="61"/>
    </row>
    <row r="10" spans="1:52" ht="45.75" customHeight="1" x14ac:dyDescent="0.25">
      <c r="A10" s="56"/>
      <c r="B10" s="56"/>
      <c r="C10" s="3" t="s">
        <v>18</v>
      </c>
      <c r="D10" s="3" t="s">
        <v>46</v>
      </c>
      <c r="E10" s="3" t="s">
        <v>19</v>
      </c>
      <c r="F10" s="3" t="s">
        <v>20</v>
      </c>
      <c r="G10" s="3" t="s">
        <v>45</v>
      </c>
      <c r="H10" s="3" t="s">
        <v>21</v>
      </c>
      <c r="I10" s="4" t="s">
        <v>44</v>
      </c>
      <c r="J10" s="5" t="s">
        <v>22</v>
      </c>
      <c r="K10" s="4" t="s">
        <v>43</v>
      </c>
      <c r="L10" s="4" t="s">
        <v>42</v>
      </c>
      <c r="M10" s="72"/>
      <c r="N10" s="72"/>
      <c r="O10" s="62"/>
      <c r="P10" s="59"/>
      <c r="Q10" s="59"/>
      <c r="R10" s="56"/>
      <c r="S10" s="59"/>
      <c r="T10" s="56"/>
      <c r="U10" s="62"/>
      <c r="V10" s="62"/>
    </row>
    <row r="11" spans="1:52" ht="6.75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7">
        <v>17</v>
      </c>
      <c r="R11" s="6">
        <v>18</v>
      </c>
      <c r="S11" s="8">
        <v>19</v>
      </c>
      <c r="T11" s="7">
        <v>20</v>
      </c>
      <c r="U11" s="6">
        <v>21</v>
      </c>
      <c r="V11" s="6">
        <v>22</v>
      </c>
    </row>
    <row r="12" spans="1:52" ht="6.75" customHeight="1" x14ac:dyDescent="0.25">
      <c r="A12" s="51" t="s">
        <v>23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3"/>
    </row>
    <row r="13" spans="1:52" ht="6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9"/>
      <c r="S13" s="11"/>
      <c r="T13" s="10"/>
      <c r="U13" s="9"/>
      <c r="V13" s="9"/>
    </row>
    <row r="14" spans="1:52" ht="6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11"/>
      <c r="T14" s="10"/>
      <c r="U14" s="9"/>
      <c r="V14" s="9"/>
    </row>
    <row r="15" spans="1:52" ht="6.75" customHeight="1" x14ac:dyDescent="0.25">
      <c r="A15" s="82" t="s">
        <v>24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4"/>
    </row>
    <row r="16" spans="1:52" ht="6.75" customHeight="1" x14ac:dyDescent="0.25">
      <c r="A16" s="21">
        <v>1</v>
      </c>
      <c r="B16" s="43">
        <v>46082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0" t="s">
        <v>25</v>
      </c>
      <c r="P16" s="21" t="s">
        <v>26</v>
      </c>
      <c r="Q16" s="22">
        <f>7171.15/1000</f>
        <v>7.1711499999999999</v>
      </c>
      <c r="R16" s="42"/>
      <c r="S16" s="42"/>
      <c r="T16" s="22">
        <f t="shared" ref="T16" si="0">Q16</f>
        <v>7.1711499999999999</v>
      </c>
      <c r="U16" s="21" t="s">
        <v>57</v>
      </c>
      <c r="V16" s="16" t="s">
        <v>59</v>
      </c>
    </row>
    <row r="17" spans="1:22" ht="6.75" customHeight="1" x14ac:dyDescent="0.25">
      <c r="A17" s="21">
        <v>2</v>
      </c>
      <c r="B17" s="43">
        <v>46083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20" t="s">
        <v>25</v>
      </c>
      <c r="P17" s="21" t="s">
        <v>26</v>
      </c>
      <c r="Q17" s="22">
        <f>7171.15/1000</f>
        <v>7.1711499999999999</v>
      </c>
      <c r="R17" s="42"/>
      <c r="S17" s="42"/>
      <c r="T17" s="22">
        <f t="shared" ref="T17" si="1">Q17</f>
        <v>7.1711499999999999</v>
      </c>
      <c r="U17" s="21" t="s">
        <v>57</v>
      </c>
      <c r="V17" s="16" t="s">
        <v>61</v>
      </c>
    </row>
    <row r="18" spans="1:22" ht="6.75" customHeight="1" x14ac:dyDescent="0.25">
      <c r="A18" s="21">
        <v>3</v>
      </c>
      <c r="B18" s="43">
        <v>46084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0" t="s">
        <v>25</v>
      </c>
      <c r="P18" s="21" t="s">
        <v>26</v>
      </c>
      <c r="Q18" s="22">
        <f>7102.87/1000</f>
        <v>7.1028700000000002</v>
      </c>
      <c r="R18" s="42"/>
      <c r="S18" s="42"/>
      <c r="T18" s="22">
        <f t="shared" ref="T18:T33" si="2">Q18</f>
        <v>7.1028700000000002</v>
      </c>
      <c r="U18" s="21" t="s">
        <v>57</v>
      </c>
      <c r="V18" s="16" t="s">
        <v>63</v>
      </c>
    </row>
    <row r="19" spans="1:22" ht="6.75" customHeight="1" x14ac:dyDescent="0.25">
      <c r="A19" s="21">
        <v>4</v>
      </c>
      <c r="B19" s="43">
        <v>46084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0" t="s">
        <v>25</v>
      </c>
      <c r="P19" s="21" t="s">
        <v>26</v>
      </c>
      <c r="Q19" s="22">
        <f>218852.46/1000</f>
        <v>218.85245999999998</v>
      </c>
      <c r="R19" s="42"/>
      <c r="S19" s="42"/>
      <c r="T19" s="22">
        <f t="shared" si="2"/>
        <v>218.85245999999998</v>
      </c>
      <c r="U19" s="44" t="s">
        <v>64</v>
      </c>
      <c r="V19" s="16" t="s">
        <v>65</v>
      </c>
    </row>
    <row r="20" spans="1:22" ht="6.75" customHeight="1" x14ac:dyDescent="0.25">
      <c r="A20" s="21">
        <v>5</v>
      </c>
      <c r="B20" s="43">
        <v>46085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0" t="s">
        <v>25</v>
      </c>
      <c r="P20" s="21" t="s">
        <v>26</v>
      </c>
      <c r="Q20" s="22">
        <f>19166.28/1000</f>
        <v>19.16628</v>
      </c>
      <c r="R20" s="42"/>
      <c r="S20" s="42"/>
      <c r="T20" s="22">
        <f t="shared" si="2"/>
        <v>19.16628</v>
      </c>
      <c r="U20" s="44" t="s">
        <v>66</v>
      </c>
      <c r="V20" s="16" t="s">
        <v>76</v>
      </c>
    </row>
    <row r="21" spans="1:22" ht="6.75" customHeight="1" x14ac:dyDescent="0.25">
      <c r="A21" s="21">
        <v>6</v>
      </c>
      <c r="B21" s="43">
        <v>46086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0" t="s">
        <v>25</v>
      </c>
      <c r="P21" s="21" t="s">
        <v>26</v>
      </c>
      <c r="Q21" s="22">
        <f>10557.38/1000</f>
        <v>10.557379999999998</v>
      </c>
      <c r="R21" s="42"/>
      <c r="S21" s="42"/>
      <c r="T21" s="22">
        <f t="shared" si="2"/>
        <v>10.557379999999998</v>
      </c>
      <c r="U21" s="44" t="s">
        <v>67</v>
      </c>
      <c r="V21" s="16" t="s">
        <v>68</v>
      </c>
    </row>
    <row r="22" spans="1:22" ht="6.75" customHeight="1" x14ac:dyDescent="0.25">
      <c r="A22" s="21">
        <v>7</v>
      </c>
      <c r="B22" s="43">
        <v>46086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0" t="s">
        <v>25</v>
      </c>
      <c r="P22" s="21" t="s">
        <v>26</v>
      </c>
      <c r="Q22" s="22">
        <f>732.79/1000</f>
        <v>0.73278999999999994</v>
      </c>
      <c r="R22" s="42"/>
      <c r="S22" s="42"/>
      <c r="T22" s="22">
        <f t="shared" si="2"/>
        <v>0.73278999999999994</v>
      </c>
      <c r="U22" s="44" t="s">
        <v>53</v>
      </c>
      <c r="V22" s="16" t="s">
        <v>69</v>
      </c>
    </row>
    <row r="23" spans="1:22" ht="6.75" customHeight="1" x14ac:dyDescent="0.25">
      <c r="A23" s="21">
        <v>8</v>
      </c>
      <c r="B23" s="43">
        <v>46087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0" t="s">
        <v>25</v>
      </c>
      <c r="P23" s="21" t="s">
        <v>26</v>
      </c>
      <c r="Q23" s="22">
        <f>206616.39/1000</f>
        <v>206.61639000000002</v>
      </c>
      <c r="R23" s="42"/>
      <c r="S23" s="42"/>
      <c r="T23" s="22">
        <f t="shared" si="2"/>
        <v>206.61639000000002</v>
      </c>
      <c r="U23" s="44" t="s">
        <v>70</v>
      </c>
      <c r="V23" s="16" t="s">
        <v>71</v>
      </c>
    </row>
    <row r="24" spans="1:22" ht="6.75" customHeight="1" x14ac:dyDescent="0.25">
      <c r="A24" s="21">
        <v>9</v>
      </c>
      <c r="B24" s="43">
        <v>46097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0" t="s">
        <v>25</v>
      </c>
      <c r="P24" s="21" t="s">
        <v>26</v>
      </c>
      <c r="Q24" s="22">
        <f>29768.04/1000</f>
        <v>29.768039999999999</v>
      </c>
      <c r="R24" s="42"/>
      <c r="S24" s="42"/>
      <c r="T24" s="22">
        <f t="shared" si="2"/>
        <v>29.768039999999999</v>
      </c>
      <c r="U24" s="44" t="s">
        <v>66</v>
      </c>
      <c r="V24" s="16" t="s">
        <v>75</v>
      </c>
    </row>
    <row r="25" spans="1:22" ht="6.75" customHeight="1" x14ac:dyDescent="0.25">
      <c r="A25" s="21">
        <v>10</v>
      </c>
      <c r="B25" s="43">
        <v>46095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0" t="s">
        <v>25</v>
      </c>
      <c r="P25" s="21" t="s">
        <v>26</v>
      </c>
      <c r="Q25" s="22">
        <f>13484.07/1000</f>
        <v>13.484069999999999</v>
      </c>
      <c r="R25" s="42"/>
      <c r="S25" s="42"/>
      <c r="T25" s="22">
        <f t="shared" si="2"/>
        <v>13.484069999999999</v>
      </c>
      <c r="U25" s="44" t="s">
        <v>80</v>
      </c>
      <c r="V25" s="16" t="s">
        <v>81</v>
      </c>
    </row>
    <row r="26" spans="1:22" ht="6.75" customHeight="1" x14ac:dyDescent="0.25">
      <c r="A26" s="21">
        <v>11</v>
      </c>
      <c r="B26" s="43">
        <v>46099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0" t="s">
        <v>25</v>
      </c>
      <c r="P26" s="21" t="s">
        <v>26</v>
      </c>
      <c r="Q26" s="22">
        <f>55910.66/1000</f>
        <v>55.91066</v>
      </c>
      <c r="R26" s="42"/>
      <c r="S26" s="42"/>
      <c r="T26" s="22">
        <f t="shared" si="2"/>
        <v>55.91066</v>
      </c>
      <c r="U26" s="44" t="s">
        <v>82</v>
      </c>
      <c r="V26" s="16" t="s">
        <v>83</v>
      </c>
    </row>
    <row r="27" spans="1:22" ht="6.75" customHeight="1" x14ac:dyDescent="0.25">
      <c r="A27" s="21">
        <v>12</v>
      </c>
      <c r="B27" s="43">
        <v>46099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0" t="s">
        <v>25</v>
      </c>
      <c r="P27" s="21" t="s">
        <v>26</v>
      </c>
      <c r="Q27" s="22">
        <f>6639.34/1000</f>
        <v>6.6393399999999998</v>
      </c>
      <c r="R27" s="42"/>
      <c r="S27" s="42"/>
      <c r="T27" s="22">
        <f t="shared" si="2"/>
        <v>6.6393399999999998</v>
      </c>
      <c r="U27" s="44" t="s">
        <v>84</v>
      </c>
      <c r="V27" s="16" t="s">
        <v>85</v>
      </c>
    </row>
    <row r="28" spans="1:22" ht="6.75" customHeight="1" x14ac:dyDescent="0.25">
      <c r="A28" s="21">
        <v>13</v>
      </c>
      <c r="B28" s="43">
        <v>46100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0" t="s">
        <v>25</v>
      </c>
      <c r="P28" s="21" t="s">
        <v>26</v>
      </c>
      <c r="Q28" s="22">
        <f>24589.34/1000</f>
        <v>24.58934</v>
      </c>
      <c r="R28" s="42"/>
      <c r="S28" s="42"/>
      <c r="T28" s="22">
        <f t="shared" si="2"/>
        <v>24.58934</v>
      </c>
      <c r="U28" s="44" t="s">
        <v>88</v>
      </c>
      <c r="V28" s="16" t="s">
        <v>89</v>
      </c>
    </row>
    <row r="29" spans="1:22" ht="6.75" customHeight="1" x14ac:dyDescent="0.25">
      <c r="A29" s="21">
        <v>14</v>
      </c>
      <c r="B29" s="43">
        <v>46101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0" t="s">
        <v>25</v>
      </c>
      <c r="P29" s="21" t="s">
        <v>26</v>
      </c>
      <c r="Q29" s="22">
        <f>100000/1000</f>
        <v>100</v>
      </c>
      <c r="R29" s="42"/>
      <c r="S29" s="42"/>
      <c r="T29" s="22">
        <f t="shared" si="2"/>
        <v>100</v>
      </c>
      <c r="U29" s="44" t="s">
        <v>94</v>
      </c>
      <c r="V29" s="16" t="s">
        <v>95</v>
      </c>
    </row>
    <row r="30" spans="1:22" ht="6.75" customHeight="1" x14ac:dyDescent="0.25">
      <c r="A30" s="21">
        <v>15</v>
      </c>
      <c r="B30" s="43">
        <v>46105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0" t="s">
        <v>25</v>
      </c>
      <c r="P30" s="21" t="s">
        <v>26</v>
      </c>
      <c r="Q30" s="22">
        <f>21896.06/1000</f>
        <v>21.896060000000002</v>
      </c>
      <c r="R30" s="42"/>
      <c r="S30" s="42"/>
      <c r="T30" s="22">
        <f t="shared" si="2"/>
        <v>21.896060000000002</v>
      </c>
      <c r="U30" s="44" t="s">
        <v>64</v>
      </c>
      <c r="V30" s="16" t="s">
        <v>96</v>
      </c>
    </row>
    <row r="31" spans="1:22" ht="6.75" customHeight="1" x14ac:dyDescent="0.25">
      <c r="A31" s="21">
        <v>16</v>
      </c>
      <c r="B31" s="43">
        <v>46106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0" t="s">
        <v>25</v>
      </c>
      <c r="P31" s="21" t="s">
        <v>26</v>
      </c>
      <c r="Q31" s="22">
        <f>422.3/1000</f>
        <v>0.42230000000000001</v>
      </c>
      <c r="R31" s="42"/>
      <c r="S31" s="42"/>
      <c r="T31" s="22">
        <f t="shared" si="2"/>
        <v>0.42230000000000001</v>
      </c>
      <c r="U31" s="44" t="s">
        <v>90</v>
      </c>
      <c r="V31" s="16" t="s">
        <v>91</v>
      </c>
    </row>
    <row r="32" spans="1:22" ht="6.75" customHeight="1" x14ac:dyDescent="0.25">
      <c r="A32" s="21">
        <v>17</v>
      </c>
      <c r="B32" s="43">
        <v>46107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0" t="s">
        <v>25</v>
      </c>
      <c r="P32" s="21" t="s">
        <v>26</v>
      </c>
      <c r="Q32" s="22">
        <f>309836.07/1000</f>
        <v>309.83607000000001</v>
      </c>
      <c r="R32" s="42"/>
      <c r="S32" s="42"/>
      <c r="T32" s="22">
        <f t="shared" si="2"/>
        <v>309.83607000000001</v>
      </c>
      <c r="U32" s="44" t="s">
        <v>100</v>
      </c>
      <c r="V32" s="16" t="s">
        <v>99</v>
      </c>
    </row>
    <row r="33" spans="1:22" ht="6.75" customHeight="1" x14ac:dyDescent="0.25">
      <c r="A33" s="21">
        <v>18</v>
      </c>
      <c r="B33" s="43">
        <v>46111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0" t="s">
        <v>25</v>
      </c>
      <c r="P33" s="21" t="s">
        <v>26</v>
      </c>
      <c r="Q33" s="22">
        <f>25819.67/1000</f>
        <v>25.819669999999999</v>
      </c>
      <c r="R33" s="42"/>
      <c r="S33" s="42"/>
      <c r="T33" s="22">
        <f t="shared" si="2"/>
        <v>25.819669999999999</v>
      </c>
      <c r="U33" s="44" t="s">
        <v>100</v>
      </c>
      <c r="V33" s="16" t="s">
        <v>101</v>
      </c>
    </row>
    <row r="34" spans="1:22" ht="6.75" customHeight="1" x14ac:dyDescent="0.25">
      <c r="A34" s="85" t="s">
        <v>27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7"/>
    </row>
    <row r="35" spans="1:22" ht="6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ht="6.7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ht="6.75" customHeight="1" x14ac:dyDescent="0.15">
      <c r="A37" s="9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0"/>
      <c r="P37" s="21"/>
      <c r="Q37" s="22"/>
      <c r="R37" s="19"/>
      <c r="S37" s="19"/>
      <c r="T37" s="22"/>
      <c r="U37" s="21"/>
      <c r="V37" s="21"/>
    </row>
    <row r="38" spans="1:22" ht="6.75" customHeight="1" x14ac:dyDescent="0.25">
      <c r="A38" s="88" t="s">
        <v>28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/>
    </row>
    <row r="39" spans="1:22" ht="6.75" customHeight="1" x14ac:dyDescent="0.15">
      <c r="A39" s="35"/>
      <c r="B39" s="2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0"/>
      <c r="P39" s="14"/>
      <c r="Q39" s="15"/>
      <c r="R39" s="13"/>
      <c r="S39" s="13"/>
      <c r="T39" s="15"/>
      <c r="U39" s="14"/>
      <c r="V39" s="16"/>
    </row>
    <row r="40" spans="1:22" ht="6.75" customHeight="1" x14ac:dyDescent="0.25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80"/>
    </row>
    <row r="41" spans="1:22" ht="5.2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5.25" customHeigh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22" ht="5.25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ht="6.75" customHeight="1" x14ac:dyDescent="0.25">
      <c r="A44" s="82" t="s">
        <v>29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4"/>
    </row>
    <row r="45" spans="1:22" ht="5.25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ht="5.25" customHeight="1" x14ac:dyDescent="0.1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ht="5.25" customHeight="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5.25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6.75" customHeight="1" x14ac:dyDescent="0.25">
      <c r="A49" s="78" t="s">
        <v>30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80"/>
    </row>
    <row r="50" spans="1:22" ht="6.75" customHeight="1" x14ac:dyDescent="0.25">
      <c r="A50" s="6"/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4"/>
      <c r="P50" s="14"/>
      <c r="Q50" s="15"/>
      <c r="R50" s="14"/>
      <c r="S50" s="8"/>
      <c r="T50" s="15"/>
      <c r="U50" s="29"/>
      <c r="V50" s="14"/>
    </row>
    <row r="51" spans="1:22" ht="6.75" customHeight="1" x14ac:dyDescent="0.15">
      <c r="A51" s="6"/>
      <c r="B51" s="27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4"/>
      <c r="P51" s="14"/>
      <c r="Q51" s="15"/>
      <c r="R51" s="14"/>
      <c r="S51" s="8"/>
      <c r="T51" s="15"/>
      <c r="U51" s="14"/>
      <c r="V51" s="14"/>
    </row>
    <row r="52" spans="1:22" ht="5.25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5.2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ht="6.75" customHeight="1" x14ac:dyDescent="0.25">
      <c r="A54" s="78" t="s">
        <v>31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80"/>
    </row>
    <row r="55" spans="1:22" ht="5.25" customHeight="1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5.25" customHeight="1" x14ac:dyDescent="0.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ht="6.75" customHeight="1" x14ac:dyDescent="0.25">
      <c r="A57" s="78" t="s">
        <v>32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80"/>
    </row>
    <row r="58" spans="1:22" ht="6.75" customHeight="1" x14ac:dyDescent="0.15">
      <c r="A58" s="6"/>
      <c r="B58" s="27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4"/>
      <c r="P58" s="14"/>
      <c r="Q58" s="15"/>
      <c r="R58" s="14"/>
      <c r="S58" s="8"/>
      <c r="T58" s="15"/>
      <c r="U58" s="14"/>
      <c r="V58" s="30"/>
    </row>
    <row r="59" spans="1:22" ht="5.25" customHeight="1" x14ac:dyDescent="0.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5.25" customHeight="1" x14ac:dyDescent="0.1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ht="5.25" customHeight="1" x14ac:dyDescent="0.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22" ht="6.75" customHeight="1" x14ac:dyDescent="0.25">
      <c r="A62" s="78" t="s">
        <v>33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80"/>
    </row>
    <row r="63" spans="1:22" ht="8.25" customHeight="1" x14ac:dyDescent="0.15">
      <c r="A63" s="6">
        <v>1</v>
      </c>
      <c r="B63" s="12">
        <v>46083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4" t="s">
        <v>25</v>
      </c>
      <c r="P63" s="14" t="s">
        <v>34</v>
      </c>
      <c r="Q63" s="15">
        <f>39500/1000</f>
        <v>39.5</v>
      </c>
      <c r="R63" s="14" t="s">
        <v>35</v>
      </c>
      <c r="S63" s="8">
        <v>1</v>
      </c>
      <c r="T63" s="15">
        <f t="shared" ref="T63:T65" si="3">Q63*S63</f>
        <v>39.5</v>
      </c>
      <c r="U63" s="31" t="s">
        <v>50</v>
      </c>
      <c r="V63" s="32" t="s">
        <v>60</v>
      </c>
    </row>
    <row r="64" spans="1:22" ht="8.25" customHeight="1" x14ac:dyDescent="0.15">
      <c r="A64" s="6">
        <v>2</v>
      </c>
      <c r="B64" s="12">
        <v>46091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4" t="s">
        <v>25</v>
      </c>
      <c r="P64" s="14" t="s">
        <v>34</v>
      </c>
      <c r="Q64" s="15">
        <f>818.63/1000</f>
        <v>0.81862999999999997</v>
      </c>
      <c r="R64" s="14" t="s">
        <v>35</v>
      </c>
      <c r="S64" s="8">
        <v>1</v>
      </c>
      <c r="T64" s="15">
        <f t="shared" si="3"/>
        <v>0.81862999999999997</v>
      </c>
      <c r="U64" s="31" t="s">
        <v>48</v>
      </c>
      <c r="V64" s="32" t="s">
        <v>72</v>
      </c>
    </row>
    <row r="65" spans="1:22" ht="8.25" customHeight="1" x14ac:dyDescent="0.15">
      <c r="A65" s="6">
        <v>3</v>
      </c>
      <c r="B65" s="12">
        <v>46092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4" t="s">
        <v>25</v>
      </c>
      <c r="P65" s="14" t="s">
        <v>34</v>
      </c>
      <c r="Q65" s="15">
        <f>1125/1000</f>
        <v>1.125</v>
      </c>
      <c r="R65" s="14" t="s">
        <v>35</v>
      </c>
      <c r="S65" s="8">
        <v>1</v>
      </c>
      <c r="T65" s="15">
        <f t="shared" si="3"/>
        <v>1.125</v>
      </c>
      <c r="U65" s="31" t="s">
        <v>49</v>
      </c>
      <c r="V65" s="32" t="s">
        <v>73</v>
      </c>
    </row>
    <row r="66" spans="1:22" ht="8.25" customHeight="1" x14ac:dyDescent="0.15">
      <c r="A66" s="6">
        <v>4</v>
      </c>
      <c r="B66" s="12">
        <v>46092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4" t="s">
        <v>25</v>
      </c>
      <c r="P66" s="14" t="s">
        <v>34</v>
      </c>
      <c r="Q66" s="15">
        <f>18400/1000</f>
        <v>18.399999999999999</v>
      </c>
      <c r="R66" s="14" t="s">
        <v>35</v>
      </c>
      <c r="S66" s="8">
        <v>1</v>
      </c>
      <c r="T66" s="15">
        <f t="shared" ref="T66:T67" si="4">Q66*S66</f>
        <v>18.399999999999999</v>
      </c>
      <c r="U66" s="31" t="s">
        <v>54</v>
      </c>
      <c r="V66" s="32" t="s">
        <v>74</v>
      </c>
    </row>
    <row r="67" spans="1:22" ht="8.25" customHeight="1" x14ac:dyDescent="0.15">
      <c r="A67" s="6">
        <v>5</v>
      </c>
      <c r="B67" s="12">
        <v>46094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4" t="s">
        <v>25</v>
      </c>
      <c r="P67" s="14" t="s">
        <v>34</v>
      </c>
      <c r="Q67" s="15">
        <f>20700/1000</f>
        <v>20.7</v>
      </c>
      <c r="R67" s="14" t="s">
        <v>35</v>
      </c>
      <c r="S67" s="8">
        <v>1</v>
      </c>
      <c r="T67" s="15">
        <f t="shared" si="4"/>
        <v>20.7</v>
      </c>
      <c r="U67" s="31" t="s">
        <v>54</v>
      </c>
      <c r="V67" s="32" t="s">
        <v>77</v>
      </c>
    </row>
    <row r="68" spans="1:22" ht="8.25" customHeight="1" x14ac:dyDescent="0.15">
      <c r="A68" s="6">
        <v>6</v>
      </c>
      <c r="B68" s="12">
        <v>46095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4" t="s">
        <v>25</v>
      </c>
      <c r="P68" s="14" t="s">
        <v>34</v>
      </c>
      <c r="Q68" s="15">
        <f>19550/1000</f>
        <v>19.55</v>
      </c>
      <c r="R68" s="14" t="s">
        <v>35</v>
      </c>
      <c r="S68" s="8">
        <v>1</v>
      </c>
      <c r="T68" s="15">
        <f t="shared" ref="T68" si="5">Q68*S68</f>
        <v>19.55</v>
      </c>
      <c r="U68" s="31" t="s">
        <v>54</v>
      </c>
      <c r="V68" s="32" t="s">
        <v>78</v>
      </c>
    </row>
    <row r="69" spans="1:22" ht="8.25" customHeight="1" x14ac:dyDescent="0.15">
      <c r="A69" s="6">
        <v>7</v>
      </c>
      <c r="B69" s="12">
        <v>46096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4" t="s">
        <v>25</v>
      </c>
      <c r="P69" s="14" t="s">
        <v>34</v>
      </c>
      <c r="Q69" s="15">
        <f>21850/1000</f>
        <v>21.85</v>
      </c>
      <c r="R69" s="14" t="s">
        <v>35</v>
      </c>
      <c r="S69" s="8">
        <v>1</v>
      </c>
      <c r="T69" s="15">
        <f t="shared" ref="T69" si="6">Q69*S69</f>
        <v>21.85</v>
      </c>
      <c r="U69" s="31" t="s">
        <v>54</v>
      </c>
      <c r="V69" s="32" t="s">
        <v>79</v>
      </c>
    </row>
    <row r="70" spans="1:22" ht="8.25" customHeight="1" x14ac:dyDescent="0.15">
      <c r="A70" s="6">
        <v>8</v>
      </c>
      <c r="B70" s="12">
        <v>46099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4" t="s">
        <v>25</v>
      </c>
      <c r="P70" s="14" t="s">
        <v>34</v>
      </c>
      <c r="Q70" s="15">
        <f>9523.81/1000</f>
        <v>9.5238099999999992</v>
      </c>
      <c r="R70" s="14" t="s">
        <v>35</v>
      </c>
      <c r="S70" s="8">
        <v>1</v>
      </c>
      <c r="T70" s="15">
        <f t="shared" ref="T70:T81" si="7">Q70*S70</f>
        <v>9.5238099999999992</v>
      </c>
      <c r="U70" s="31" t="s">
        <v>86</v>
      </c>
      <c r="V70" s="32" t="s">
        <v>87</v>
      </c>
    </row>
    <row r="71" spans="1:22" ht="8.25" customHeight="1" x14ac:dyDescent="0.15">
      <c r="A71" s="6">
        <v>9</v>
      </c>
      <c r="B71" s="12">
        <v>46106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4" t="s">
        <v>25</v>
      </c>
      <c r="P71" s="14" t="s">
        <v>34</v>
      </c>
      <c r="Q71" s="15">
        <f>11278.69/1000</f>
        <v>11.278690000000001</v>
      </c>
      <c r="R71" s="14" t="s">
        <v>35</v>
      </c>
      <c r="S71" s="8">
        <v>1</v>
      </c>
      <c r="T71" s="15">
        <f t="shared" si="7"/>
        <v>11.278690000000001</v>
      </c>
      <c r="U71" s="31" t="s">
        <v>92</v>
      </c>
      <c r="V71" s="32" t="s">
        <v>93</v>
      </c>
    </row>
    <row r="72" spans="1:22" ht="8.25" customHeight="1" x14ac:dyDescent="0.15">
      <c r="A72" s="6">
        <v>10</v>
      </c>
      <c r="B72" s="12">
        <v>46107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4" t="s">
        <v>25</v>
      </c>
      <c r="P72" s="14" t="s">
        <v>34</v>
      </c>
      <c r="Q72" s="15">
        <f>4549.18/1000</f>
        <v>4.5491800000000007</v>
      </c>
      <c r="R72" s="14" t="s">
        <v>35</v>
      </c>
      <c r="S72" s="8">
        <v>1</v>
      </c>
      <c r="T72" s="15">
        <f t="shared" si="7"/>
        <v>4.5491800000000007</v>
      </c>
      <c r="U72" s="31" t="s">
        <v>97</v>
      </c>
      <c r="V72" s="32" t="s">
        <v>98</v>
      </c>
    </row>
    <row r="73" spans="1:22" ht="8.25" customHeight="1" x14ac:dyDescent="0.15">
      <c r="A73" s="6">
        <v>11</v>
      </c>
      <c r="B73" s="12">
        <v>46112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4" t="s">
        <v>25</v>
      </c>
      <c r="P73" s="14" t="s">
        <v>34</v>
      </c>
      <c r="Q73" s="15">
        <f>7260.26/1000</f>
        <v>7.2602600000000006</v>
      </c>
      <c r="R73" s="14" t="s">
        <v>35</v>
      </c>
      <c r="S73" s="8">
        <v>1</v>
      </c>
      <c r="T73" s="15">
        <f t="shared" si="7"/>
        <v>7.2602600000000006</v>
      </c>
      <c r="U73" s="31" t="s">
        <v>52</v>
      </c>
      <c r="V73" s="32" t="s">
        <v>102</v>
      </c>
    </row>
    <row r="74" spans="1:22" ht="8.25" customHeight="1" x14ac:dyDescent="0.15">
      <c r="A74" s="6">
        <v>12</v>
      </c>
      <c r="B74" s="12">
        <v>46112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4" t="s">
        <v>25</v>
      </c>
      <c r="P74" s="14" t="s">
        <v>34</v>
      </c>
      <c r="Q74" s="15">
        <f>3000/1000</f>
        <v>3</v>
      </c>
      <c r="R74" s="14" t="s">
        <v>35</v>
      </c>
      <c r="S74" s="8">
        <v>1</v>
      </c>
      <c r="T74" s="15">
        <f t="shared" ref="T74" si="8">Q74*S74</f>
        <v>3</v>
      </c>
      <c r="U74" s="31" t="s">
        <v>103</v>
      </c>
      <c r="V74" s="32" t="s">
        <v>104</v>
      </c>
    </row>
    <row r="75" spans="1:22" ht="8.25" customHeight="1" x14ac:dyDescent="0.15">
      <c r="A75" s="6">
        <v>13</v>
      </c>
      <c r="B75" s="12">
        <v>46112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4" t="s">
        <v>25</v>
      </c>
      <c r="P75" s="14" t="s">
        <v>34</v>
      </c>
      <c r="Q75" s="15">
        <f>93481.97/1000</f>
        <v>93.481970000000004</v>
      </c>
      <c r="R75" s="14" t="s">
        <v>35</v>
      </c>
      <c r="S75" s="8">
        <v>1</v>
      </c>
      <c r="T75" s="15">
        <f t="shared" si="7"/>
        <v>93.481970000000004</v>
      </c>
      <c r="U75" s="31" t="s">
        <v>105</v>
      </c>
      <c r="V75" s="32" t="s">
        <v>106</v>
      </c>
    </row>
    <row r="76" spans="1:22" ht="8.25" customHeight="1" x14ac:dyDescent="0.15">
      <c r="A76" s="6">
        <v>14</v>
      </c>
      <c r="B76" s="12">
        <v>46112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4" t="s">
        <v>25</v>
      </c>
      <c r="P76" s="14" t="s">
        <v>34</v>
      </c>
      <c r="Q76" s="15">
        <f>635.97/1000</f>
        <v>0.63597000000000004</v>
      </c>
      <c r="R76" s="14" t="s">
        <v>35</v>
      </c>
      <c r="S76" s="8">
        <v>1</v>
      </c>
      <c r="T76" s="15">
        <f t="shared" si="7"/>
        <v>0.63597000000000004</v>
      </c>
      <c r="U76" s="14" t="s">
        <v>37</v>
      </c>
      <c r="V76" s="45" t="s">
        <v>109</v>
      </c>
    </row>
    <row r="77" spans="1:22" ht="8.25" customHeight="1" x14ac:dyDescent="0.15">
      <c r="A77" s="6">
        <v>15</v>
      </c>
      <c r="B77" s="12">
        <v>46112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4" t="s">
        <v>25</v>
      </c>
      <c r="P77" s="14" t="s">
        <v>34</v>
      </c>
      <c r="Q77" s="15">
        <f>426.25/1000</f>
        <v>0.42625000000000002</v>
      </c>
      <c r="R77" s="14" t="s">
        <v>35</v>
      </c>
      <c r="S77" s="8">
        <v>1</v>
      </c>
      <c r="T77" s="15">
        <f t="shared" ref="T77" si="9">Q77*S77</f>
        <v>0.42625000000000002</v>
      </c>
      <c r="U77" s="14" t="s">
        <v>55</v>
      </c>
      <c r="V77" s="32" t="s">
        <v>110</v>
      </c>
    </row>
    <row r="78" spans="1:22" ht="8.25" customHeight="1" x14ac:dyDescent="0.15">
      <c r="A78" s="6">
        <v>16</v>
      </c>
      <c r="B78" s="12">
        <v>46112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4" t="s">
        <v>25</v>
      </c>
      <c r="P78" s="14" t="s">
        <v>34</v>
      </c>
      <c r="Q78" s="15">
        <f>18.3/1000</f>
        <v>1.83E-2</v>
      </c>
      <c r="R78" s="14" t="s">
        <v>35</v>
      </c>
      <c r="S78" s="8">
        <v>1</v>
      </c>
      <c r="T78" s="15">
        <f t="shared" ref="T78" si="10">Q78*S78</f>
        <v>1.83E-2</v>
      </c>
      <c r="U78" s="14" t="s">
        <v>55</v>
      </c>
      <c r="V78" s="32" t="s">
        <v>111</v>
      </c>
    </row>
    <row r="79" spans="1:22" ht="8.25" customHeight="1" x14ac:dyDescent="0.15">
      <c r="A79" s="6">
        <v>17</v>
      </c>
      <c r="B79" s="12">
        <v>46112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4" t="s">
        <v>25</v>
      </c>
      <c r="P79" s="14" t="s">
        <v>34</v>
      </c>
      <c r="Q79" s="15">
        <f>811.88/1000</f>
        <v>0.81188000000000005</v>
      </c>
      <c r="R79" s="14" t="s">
        <v>35</v>
      </c>
      <c r="S79" s="8">
        <v>1</v>
      </c>
      <c r="T79" s="15">
        <f t="shared" ref="T79" si="11">Q79*S79</f>
        <v>0.81188000000000005</v>
      </c>
      <c r="U79" s="14" t="s">
        <v>51</v>
      </c>
      <c r="V79" s="32" t="s">
        <v>112</v>
      </c>
    </row>
    <row r="80" spans="1:22" ht="8.25" customHeight="1" x14ac:dyDescent="0.15">
      <c r="A80" s="6">
        <v>18</v>
      </c>
      <c r="B80" s="12">
        <v>46112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4" t="s">
        <v>25</v>
      </c>
      <c r="P80" s="14" t="s">
        <v>34</v>
      </c>
      <c r="Q80" s="15">
        <f>18060.91/1000</f>
        <v>18.06091</v>
      </c>
      <c r="R80" s="14" t="s">
        <v>35</v>
      </c>
      <c r="S80" s="8">
        <v>1</v>
      </c>
      <c r="T80" s="15">
        <f t="shared" si="7"/>
        <v>18.06091</v>
      </c>
      <c r="U80" s="14" t="s">
        <v>51</v>
      </c>
      <c r="V80" s="32" t="s">
        <v>113</v>
      </c>
    </row>
    <row r="81" spans="1:22" ht="8.25" customHeight="1" x14ac:dyDescent="0.15">
      <c r="A81" s="6">
        <v>19</v>
      </c>
      <c r="B81" s="12">
        <v>46112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4" t="s">
        <v>25</v>
      </c>
      <c r="P81" s="14" t="s">
        <v>34</v>
      </c>
      <c r="Q81" s="15">
        <f>79/1000</f>
        <v>7.9000000000000001E-2</v>
      </c>
      <c r="R81" s="14" t="s">
        <v>35</v>
      </c>
      <c r="S81" s="8">
        <v>1</v>
      </c>
      <c r="T81" s="15">
        <f t="shared" si="7"/>
        <v>7.9000000000000001E-2</v>
      </c>
      <c r="U81" s="14" t="s">
        <v>51</v>
      </c>
      <c r="V81" s="32" t="s">
        <v>114</v>
      </c>
    </row>
    <row r="82" spans="1:22" ht="8.25" customHeight="1" x14ac:dyDescent="0.15">
      <c r="A82" s="6">
        <v>20</v>
      </c>
      <c r="B82" s="12">
        <v>46112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4" t="s">
        <v>25</v>
      </c>
      <c r="P82" s="14" t="s">
        <v>34</v>
      </c>
      <c r="Q82" s="15">
        <f>850.5/1000</f>
        <v>0.85050000000000003</v>
      </c>
      <c r="R82" s="14" t="s">
        <v>35</v>
      </c>
      <c r="S82" s="8">
        <v>1</v>
      </c>
      <c r="T82" s="15">
        <f t="shared" ref="T82" si="12">Q82*S82</f>
        <v>0.85050000000000003</v>
      </c>
      <c r="U82" s="14" t="s">
        <v>51</v>
      </c>
      <c r="V82" s="32" t="s">
        <v>115</v>
      </c>
    </row>
    <row r="83" spans="1:22" ht="8.25" customHeight="1" x14ac:dyDescent="0.15">
      <c r="A83" s="6">
        <v>21</v>
      </c>
      <c r="B83" s="12">
        <v>46112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4" t="s">
        <v>25</v>
      </c>
      <c r="P83" s="14" t="s">
        <v>34</v>
      </c>
      <c r="Q83" s="15">
        <f>3951.96/1000</f>
        <v>3.9519600000000001</v>
      </c>
      <c r="R83" s="14" t="s">
        <v>35</v>
      </c>
      <c r="S83" s="8">
        <v>1</v>
      </c>
      <c r="T83" s="15">
        <f t="shared" ref="T83" si="13">Q83*S83</f>
        <v>3.9519600000000001</v>
      </c>
      <c r="U83" s="14" t="s">
        <v>56</v>
      </c>
      <c r="V83" s="32" t="s">
        <v>116</v>
      </c>
    </row>
    <row r="84" spans="1:22" ht="8.25" customHeight="1" x14ac:dyDescent="0.15">
      <c r="A84" s="6">
        <v>22</v>
      </c>
      <c r="B84" s="12">
        <v>46112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4" t="s">
        <v>25</v>
      </c>
      <c r="P84" s="14" t="s">
        <v>34</v>
      </c>
      <c r="Q84" s="15">
        <f>2459.02/1000</f>
        <v>2.4590199999999998</v>
      </c>
      <c r="R84" s="14" t="s">
        <v>35</v>
      </c>
      <c r="S84" s="8">
        <v>1</v>
      </c>
      <c r="T84" s="15">
        <f t="shared" ref="T84" si="14">Q84*S84</f>
        <v>2.4590199999999998</v>
      </c>
      <c r="U84" s="14" t="s">
        <v>117</v>
      </c>
      <c r="V84" s="32" t="s">
        <v>118</v>
      </c>
    </row>
    <row r="85" spans="1:22" ht="8.25" customHeight="1" x14ac:dyDescent="0.15">
      <c r="A85" s="6">
        <v>23</v>
      </c>
      <c r="B85" s="12">
        <v>46112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4" t="s">
        <v>25</v>
      </c>
      <c r="P85" s="14" t="s">
        <v>34</v>
      </c>
      <c r="Q85" s="15">
        <f>942.86/1000</f>
        <v>0.94286000000000003</v>
      </c>
      <c r="R85" s="14" t="s">
        <v>35</v>
      </c>
      <c r="S85" s="8">
        <v>1</v>
      </c>
      <c r="T85" s="15">
        <f t="shared" ref="T85" si="15">Q85*S85</f>
        <v>0.94286000000000003</v>
      </c>
      <c r="U85" s="14" t="s">
        <v>119</v>
      </c>
      <c r="V85" s="32" t="s">
        <v>120</v>
      </c>
    </row>
    <row r="86" spans="1:22" ht="6.75" customHeight="1" x14ac:dyDescent="0.2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</row>
    <row r="87" spans="1:22" ht="6.75" customHeight="1" x14ac:dyDescent="0.15">
      <c r="A87" s="36">
        <v>1</v>
      </c>
      <c r="B87" s="37">
        <v>46084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38" t="s">
        <v>25</v>
      </c>
      <c r="P87" s="39" t="s">
        <v>36</v>
      </c>
      <c r="Q87" s="15">
        <f>16393.44/1000</f>
        <v>16.393439999999998</v>
      </c>
      <c r="R87" s="39" t="s">
        <v>35</v>
      </c>
      <c r="S87" s="40">
        <v>1</v>
      </c>
      <c r="T87" s="41">
        <f t="shared" ref="T87" si="16">Q87*S87</f>
        <v>16.393439999999998</v>
      </c>
      <c r="U87" s="33" t="s">
        <v>37</v>
      </c>
      <c r="V87" s="34" t="s">
        <v>62</v>
      </c>
    </row>
    <row r="88" spans="1:22" ht="6.75" customHeight="1" x14ac:dyDescent="0.15">
      <c r="A88" s="36">
        <v>2</v>
      </c>
      <c r="B88" s="37">
        <v>46112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38" t="s">
        <v>25</v>
      </c>
      <c r="P88" s="39" t="s">
        <v>36</v>
      </c>
      <c r="Q88" s="15">
        <f>12418.73/1000</f>
        <v>12.41873</v>
      </c>
      <c r="R88" s="39" t="s">
        <v>35</v>
      </c>
      <c r="S88" s="40">
        <v>1</v>
      </c>
      <c r="T88" s="41">
        <f t="shared" ref="T88" si="17">Q88*S88</f>
        <v>12.41873</v>
      </c>
      <c r="U88" s="33" t="s">
        <v>37</v>
      </c>
      <c r="V88" s="45" t="s">
        <v>107</v>
      </c>
    </row>
    <row r="89" spans="1:22" ht="7.5" customHeight="1" x14ac:dyDescent="0.15">
      <c r="A89" s="36">
        <v>3</v>
      </c>
      <c r="B89" s="37">
        <v>46112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38" t="s">
        <v>25</v>
      </c>
      <c r="P89" s="39" t="s">
        <v>36</v>
      </c>
      <c r="Q89" s="91">
        <f>4540.16/1000</f>
        <v>4.5401600000000002</v>
      </c>
      <c r="R89" s="39" t="s">
        <v>35</v>
      </c>
      <c r="S89" s="40">
        <v>1</v>
      </c>
      <c r="T89" s="41">
        <f t="shared" ref="T89" si="18">Q89*S89</f>
        <v>4.5401600000000002</v>
      </c>
      <c r="U89" s="33" t="s">
        <v>37</v>
      </c>
      <c r="V89" s="34" t="s">
        <v>108</v>
      </c>
    </row>
  </sheetData>
  <mergeCells count="36">
    <mergeCell ref="A54:V54"/>
    <mergeCell ref="A57:V57"/>
    <mergeCell ref="A62:V62"/>
    <mergeCell ref="A86:V86"/>
    <mergeCell ref="A15:V15"/>
    <mergeCell ref="A34:V34"/>
    <mergeCell ref="A38:V38"/>
    <mergeCell ref="A40:V40"/>
    <mergeCell ref="A44:V44"/>
    <mergeCell ref="A49:V49"/>
    <mergeCell ref="F9:H9"/>
    <mergeCell ref="I9:J9"/>
    <mergeCell ref="K9:L9"/>
    <mergeCell ref="N9:N10"/>
    <mergeCell ref="O9:O10"/>
    <mergeCell ref="A12:V12"/>
    <mergeCell ref="R6:R10"/>
    <mergeCell ref="S6:S10"/>
    <mergeCell ref="T6:T10"/>
    <mergeCell ref="U6:U10"/>
    <mergeCell ref="V6:V10"/>
    <mergeCell ref="C7:M7"/>
    <mergeCell ref="N7:O8"/>
    <mergeCell ref="C8:L8"/>
    <mergeCell ref="M8:M10"/>
    <mergeCell ref="C9:E9"/>
    <mergeCell ref="A6:A10"/>
    <mergeCell ref="B6:B10"/>
    <mergeCell ref="C6:O6"/>
    <mergeCell ref="P6:P10"/>
    <mergeCell ref="Q6:Q10"/>
    <mergeCell ref="A1:V1"/>
    <mergeCell ref="A2:V2"/>
    <mergeCell ref="A3:V3"/>
    <mergeCell ref="A4:V4"/>
    <mergeCell ref="A5:V5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Денис Богомазов</cp:lastModifiedBy>
  <dcterms:created xsi:type="dcterms:W3CDTF">2015-06-05T18:17:20Z</dcterms:created>
  <dcterms:modified xsi:type="dcterms:W3CDTF">2026-04-13T09:19:06Z</dcterms:modified>
</cp:coreProperties>
</file>