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4"/>
  <workbookPr/>
  <mc:AlternateContent xmlns:mc="http://schemas.openxmlformats.org/markup-compatibility/2006">
    <mc:Choice Requires="x15">
      <x15ac:absPath xmlns:x15ac="http://schemas.microsoft.com/office/spreadsheetml/2010/11/ac" url="C:\Users\stimu\Desktop\Раскрытие на сайт\Год 2026\Год 2026\Раскрытие февраль 2026г\"/>
    </mc:Choice>
  </mc:AlternateContent>
  <xr:revisionPtr revIDLastSave="0" documentId="13_ncr:1_{58B04934-589B-4AC3-A997-75CE94EBF822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февраль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7" i="1" l="1"/>
  <c r="Q18" i="1"/>
  <c r="T18" i="1" s="1"/>
  <c r="Q19" i="1"/>
  <c r="T19" i="1" s="1"/>
  <c r="Q17" i="1"/>
  <c r="T17" i="1" s="1"/>
  <c r="Q76" i="1"/>
  <c r="T76" i="1" s="1"/>
  <c r="Q74" i="1"/>
  <c r="T74" i="1" s="1"/>
  <c r="Q64" i="1"/>
  <c r="T64" i="1" s="1"/>
  <c r="Q75" i="1"/>
  <c r="Q20" i="1"/>
  <c r="T20" i="1" s="1"/>
  <c r="Q82" i="1"/>
  <c r="T82" i="1" s="1"/>
  <c r="Q81" i="1"/>
  <c r="Q73" i="1"/>
  <c r="T73" i="1" s="1"/>
  <c r="Q72" i="1"/>
  <c r="T72" i="1" s="1"/>
  <c r="Q71" i="1"/>
  <c r="T71" i="1" s="1"/>
  <c r="Q70" i="1"/>
  <c r="T70" i="1" s="1"/>
  <c r="Q69" i="1"/>
  <c r="T69" i="1" s="1"/>
  <c r="Q68" i="1"/>
  <c r="Q67" i="1"/>
  <c r="Q66" i="1"/>
  <c r="Q65" i="1"/>
  <c r="Q63" i="1"/>
  <c r="Q62" i="1"/>
  <c r="Q61" i="1"/>
  <c r="T61" i="1" s="1"/>
  <c r="Q60" i="1"/>
  <c r="T60" i="1" s="1"/>
  <c r="Q59" i="1"/>
  <c r="T59" i="1" s="1"/>
  <c r="Q58" i="1"/>
  <c r="Q57" i="1"/>
  <c r="Q56" i="1"/>
  <c r="T56" i="1"/>
  <c r="Q55" i="1"/>
  <c r="T55" i="1" s="1"/>
  <c r="Q54" i="1"/>
  <c r="T54" i="1" s="1"/>
  <c r="Q53" i="1"/>
  <c r="Q52" i="1"/>
  <c r="Q51" i="1"/>
  <c r="Q16" i="1"/>
  <c r="Q50" i="1"/>
  <c r="Q80" i="1"/>
  <c r="Q79" i="1"/>
  <c r="T79" i="1" l="1"/>
  <c r="T52" i="1"/>
  <c r="T51" i="1"/>
  <c r="T16" i="1"/>
  <c r="T67" i="1"/>
  <c r="T81" i="1"/>
  <c r="T66" i="1"/>
  <c r="T65" i="1"/>
  <c r="T63" i="1"/>
  <c r="T62" i="1"/>
  <c r="T58" i="1"/>
  <c r="T53" i="1"/>
  <c r="T77" i="1"/>
  <c r="T80" i="1"/>
  <c r="T75" i="1" l="1"/>
  <c r="T50" i="1"/>
  <c r="T68" i="1" l="1"/>
  <c r="T57" i="1"/>
</calcChain>
</file>

<file path=xl/sharedStrings.xml><?xml version="1.0" encoding="utf-8"?>
<sst xmlns="http://schemas.openxmlformats.org/spreadsheetml/2006/main" count="223" uniqueCount="107">
  <si>
    <t>Форма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</si>
  <si>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ООО "Стимул"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</si>
  <si>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</si>
  <si>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</si>
  <si>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</si>
  <si>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</si>
  <si>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</si>
  <si>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</si>
  <si>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</si>
  <si>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</si>
  <si>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</si>
  <si>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</si>
  <si>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</si>
  <si>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</si>
  <si>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</si>
  <si>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</si>
  <si>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</si>
  <si>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</si>
  <si>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открытый конкурс</t>
  </si>
  <si>
    <t>закрытый конкурс</t>
  </si>
  <si>
    <t>открытый аукцион</t>
  </si>
  <si>
    <t>закрытый аукцион</t>
  </si>
  <si>
    <t>закрытый запрос котировок</t>
  </si>
  <si>
    <t>Приобретение электроэнергии</t>
  </si>
  <si>
    <t>Вспомогательные материалы</t>
  </si>
  <si>
    <t>Х</t>
  </si>
  <si>
    <t>Материалы</t>
  </si>
  <si>
    <t>Капитальный ремонт</t>
  </si>
  <si>
    <t>Приобретение оборудования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</si>
  <si>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</si>
  <si>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</si>
  <si>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</si>
  <si>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</si>
  <si>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</si>
  <si>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 xml:space="preserve">Услуги </t>
  </si>
  <si>
    <t>усл. ед.</t>
  </si>
  <si>
    <t>ГСМ</t>
  </si>
  <si>
    <t>ООО "Газпромнефть-Региональные продажи"</t>
  </si>
  <si>
    <t>Иное</t>
  </si>
  <si>
    <t>Неконкурентная закупка
закупка</t>
  </si>
  <si>
    <t>единственный поставщик (исполнитель, подрядчик)</t>
  </si>
  <si>
    <t>Иной способ, установленный положением о закупке</t>
  </si>
  <si>
    <t>закрытый запрос предложений</t>
  </si>
  <si>
    <t>запрос предложений в электронной форме</t>
  </si>
  <si>
    <t>запрос котировок в электронной форме</t>
  </si>
  <si>
    <t>аукцион в электронной форме</t>
  </si>
  <si>
    <t>конкурс в электронной форме</t>
  </si>
  <si>
    <t>Приложение № 10
к приказу ФАС России
от 08.12.2022 № 960/22</t>
  </si>
  <si>
    <t>ООО "Кассы Весы Сервис"</t>
  </si>
  <si>
    <t>ПАО "ВымпелКом"</t>
  </si>
  <si>
    <t>ГАУ НСО "Издательский дом "Советская Сибирь"</t>
  </si>
  <si>
    <t>ООО "КРИПТО-СОФТ"</t>
  </si>
  <si>
    <t>ПАО "Ростелеком"</t>
  </si>
  <si>
    <t>ООО "Газпром межрегионгаз Новосибирск"</t>
  </si>
  <si>
    <t>ООО "Деловые Линии"</t>
  </si>
  <si>
    <t>ООО ПСК "Связьпроектсервис"</t>
  </si>
  <si>
    <t>ООО "Новотелеком"</t>
  </si>
  <si>
    <t>за февраль 2026 года</t>
  </si>
  <si>
    <t>ИП Юрьева Елена Викторовна</t>
  </si>
  <si>
    <t>№ 1 от 01.02.2026 г.</t>
  </si>
  <si>
    <t>ООО "ЛЕ МОНЛИД"</t>
  </si>
  <si>
    <t xml:space="preserve">№ 067/2026-0003417 от 03.02.2026 </t>
  </si>
  <si>
    <t>ООО "АРЛИФТ ВОСТОК"</t>
  </si>
  <si>
    <t>№ 386 от 03.02.2026 г.</t>
  </si>
  <si>
    <t>Индивидуальный предприниматель Переверзина Кира Юрьевна</t>
  </si>
  <si>
    <t>№ 39 от 05.02.2026 г.</t>
  </si>
  <si>
    <t>№ 788 от 06.02.2026 г.</t>
  </si>
  <si>
    <t>№ 41 от 06.02.2026 г.</t>
  </si>
  <si>
    <t>№ 44 от 07.02.2026 г.</t>
  </si>
  <si>
    <t>№ 45 от 09.02.2026 г.</t>
  </si>
  <si>
    <t>№ 1011890/0403 от 09.02.2026 г.</t>
  </si>
  <si>
    <t>ООО "АЗБУКА 911"</t>
  </si>
  <si>
    <t>№ 189 от 10.02.2026 г.</t>
  </si>
  <si>
    <t xml:space="preserve">№ 101183469583 от 10.02.2026 </t>
  </si>
  <si>
    <t>№ 46 от 10.02.2026 г.</t>
  </si>
  <si>
    <t>№ 47 от 11.02.2026 г.</t>
  </si>
  <si>
    <t>№ 399 от 11.02.2026 г.</t>
  </si>
  <si>
    <t>Нежданов Николай Павлович</t>
  </si>
  <si>
    <t>№ 10 от 18.02.2026 г.</t>
  </si>
  <si>
    <t>№ КВ-3048 от 28.02.2026 г.</t>
  </si>
  <si>
    <t>№ 35 от 28.02.2026 г.</t>
  </si>
  <si>
    <t>ООО "Бегет"</t>
  </si>
  <si>
    <t>№ 21940735 от 28.02.2026 г.</t>
  </si>
  <si>
    <t>№ 21940735/П от 28.02.2026 г.</t>
  </si>
  <si>
    <t xml:space="preserve">№ 640.00008715-70/26/01609 от 28.02.2026 </t>
  </si>
  <si>
    <t>№ 640.00022333-1/26/01609 от 28.02.2026</t>
  </si>
  <si>
    <t>№ 640.00003681-2/26/01609 от 28.02.2026</t>
  </si>
  <si>
    <t>№ 6400044757 от 28.02.2026 г.</t>
  </si>
  <si>
    <t>№ CSR0000000159294 от 28.02.2026 г.</t>
  </si>
  <si>
    <t>№ CSR0000000236501 от 28.02.2026 г.</t>
  </si>
  <si>
    <t>№ CSR0000000234742 от 28.02.2026 г.</t>
  </si>
  <si>
    <t>ПАО "МегаФон"</t>
  </si>
  <si>
    <t xml:space="preserve">№ 20127653276/700 от 28.02.2026 </t>
  </si>
  <si>
    <t>ООО "НОВОБЕТОН"</t>
  </si>
  <si>
    <t>№ 2802-05 от 28.02.2026 г.</t>
  </si>
  <si>
    <t>ЗАО Фирма "Проконсим"</t>
  </si>
  <si>
    <t>№ 26-004922-09 от 25.02.2026 г.</t>
  </si>
  <si>
    <t>ИП Черников Максим Александрович</t>
  </si>
  <si>
    <t>№ 17 от 24.01.2026 г.</t>
  </si>
  <si>
    <t>№ 17 от 24.02.2026</t>
  </si>
  <si>
    <t>АО "ТД "Электромонтаж"</t>
  </si>
  <si>
    <t>№ 601/13415336-2 от 24.02.2026 г.</t>
  </si>
  <si>
    <t>№ АВ00000004030314 от 09.02.2026</t>
  </si>
  <si>
    <t>№ АВ00000004107314 от 19.02.2026</t>
  </si>
  <si>
    <t>ООО ТПК "ТД "СИБКОМПЛЕКТ"</t>
  </si>
  <si>
    <t>№ УТ-210 от 24.02.2026 г.</t>
  </si>
  <si>
    <t>№ 0100010391 от 28.02.2026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</si>
</sst>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scheme val="minor"/>
    </font>
    <font>
      <sz val="4.5"/>
      <color rgb="FF000000"/>
      <name val="Times New Roman"/>
      <family val="1"/>
      <charset val="204"/>
    </font>
    <font>
      <b/>
      <sz val="6.5"/>
      <color rgb="FF000000"/>
      <name val="Times New Roman"/>
      <family val="1"/>
      <charset val="204"/>
    </font>
    <font>
      <sz val="4.5"/>
      <name val="Times New Roman"/>
      <family val="1"/>
      <charset val="204"/>
    </font>
    <font>
      <b/>
      <sz val="4.5"/>
      <color rgb="FF000000"/>
      <name val="Times New Roman"/>
      <family val="1"/>
      <charset val="204"/>
    </font>
    <font>
      <b/>
      <sz val="4.5"/>
      <name val="Times New Roman"/>
      <family val="1"/>
      <charset val="204"/>
    </font>
    <font>
      <sz val="8"/>
      <name val="Calibri"/>
      <family val="2"/>
      <scheme val="minor"/>
    </font>
    <font>
      <sz val="4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top" shrinkToFit="1"/>
    </xf>
    <xf numFmtId="1" fontId="1" fillId="0" borderId="12" xfId="0" applyNumberFormat="1" applyFont="1" applyBorder="1" applyAlignment="1">
      <alignment horizontal="left" vertical="top" indent="2" shrinkToFit="1"/>
    </xf>
    <xf numFmtId="1" fontId="1" fillId="0" borderId="12" xfId="0" applyNumberFormat="1" applyFont="1" applyBorder="1" applyAlignment="1">
      <alignment horizontal="right" vertical="top" indent="1" shrinkToFit="1"/>
    </xf>
    <xf numFmtId="1" fontId="1" fillId="0" borderId="16" xfId="0" applyNumberFormat="1" applyFont="1" applyBorder="1" applyAlignment="1">
      <alignment horizontal="center" vertical="top" shrinkToFit="1"/>
    </xf>
    <xf numFmtId="1" fontId="1" fillId="0" borderId="16" xfId="0" applyNumberFormat="1" applyFont="1" applyBorder="1" applyAlignment="1">
      <alignment horizontal="left" vertical="top" indent="2" shrinkToFit="1"/>
    </xf>
    <xf numFmtId="1" fontId="1" fillId="0" borderId="16" xfId="0" applyNumberFormat="1" applyFont="1" applyBorder="1" applyAlignment="1">
      <alignment horizontal="right" vertical="top" indent="1" shrinkToFit="1"/>
    </xf>
    <xf numFmtId="164" fontId="1" fillId="2" borderId="12" xfId="0" applyNumberFormat="1" applyFont="1" applyFill="1" applyBorder="1" applyAlignment="1">
      <alignment horizontal="center" vertical="top" shrinkToFit="1"/>
    </xf>
    <xf numFmtId="0" fontId="1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top" wrapText="1"/>
    </xf>
    <xf numFmtId="2" fontId="1" fillId="0" borderId="12" xfId="0" applyNumberFormat="1" applyFont="1" applyBorder="1" applyAlignment="1">
      <alignment horizontal="left" vertical="top" indent="2" shrinkToFit="1"/>
    </xf>
    <xf numFmtId="0" fontId="3" fillId="0" borderId="16" xfId="0" applyFont="1" applyBorder="1" applyAlignment="1">
      <alignment vertical="center" wrapText="1"/>
    </xf>
    <xf numFmtId="1" fontId="1" fillId="0" borderId="16" xfId="0" applyNumberFormat="1" applyFont="1" applyBorder="1" applyAlignment="1">
      <alignment horizontal="left" vertical="top" shrinkToFit="1"/>
    </xf>
    <xf numFmtId="164" fontId="1" fillId="0" borderId="16" xfId="0" applyNumberFormat="1" applyFont="1" applyBorder="1" applyAlignment="1">
      <alignment horizontal="center" vertical="top" shrinkToFit="1"/>
    </xf>
    <xf numFmtId="0" fontId="1" fillId="0" borderId="16" xfId="0" applyFont="1" applyBorder="1" applyAlignment="1">
      <alignment horizontal="left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2" fontId="1" fillId="0" borderId="16" xfId="0" applyNumberFormat="1" applyFont="1" applyBorder="1" applyAlignment="1">
      <alignment horizontal="left" vertical="top" indent="2" shrinkToFit="1"/>
    </xf>
    <xf numFmtId="164" fontId="1" fillId="0" borderId="12" xfId="0" applyNumberFormat="1" applyFont="1" applyBorder="1" applyAlignment="1">
      <alignment horizontal="left" vertical="top" shrinkToFit="1"/>
    </xf>
    <xf numFmtId="0" fontId="1" fillId="0" borderId="2" xfId="0" applyFont="1" applyBorder="1" applyAlignment="1">
      <alignment horizontal="left" wrapText="1"/>
    </xf>
    <xf numFmtId="0" fontId="1" fillId="0" borderId="16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164" fontId="1" fillId="0" borderId="12" xfId="0" applyNumberFormat="1" applyFont="1" applyBorder="1" applyAlignment="1">
      <alignment horizontal="center" vertical="top" shrinkToFi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1" fontId="1" fillId="0" borderId="12" xfId="0" applyNumberFormat="1" applyFont="1" applyBorder="1" applyAlignment="1">
      <alignment horizontal="left" vertical="top" shrinkToFit="1"/>
    </xf>
    <xf numFmtId="0" fontId="3" fillId="2" borderId="19" xfId="0" applyFont="1" applyFill="1" applyBorder="1" applyAlignment="1">
      <alignment horizontal="left" vertical="top" wrapText="1"/>
    </xf>
    <xf numFmtId="1" fontId="1" fillId="2" borderId="2" xfId="0" applyNumberFormat="1" applyFont="1" applyFill="1" applyBorder="1" applyAlignment="1">
      <alignment horizontal="left" vertical="top" shrinkToFit="1"/>
    </xf>
    <xf numFmtId="0" fontId="3" fillId="2" borderId="16" xfId="0" applyFont="1" applyFill="1" applyBorder="1" applyAlignment="1">
      <alignment horizontal="left" vertical="top" wrapText="1"/>
    </xf>
    <xf numFmtId="1" fontId="1" fillId="2" borderId="16" xfId="0" applyNumberFormat="1" applyFont="1" applyFill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center" vertical="center" shrinkToFit="1"/>
    </xf>
    <xf numFmtId="164" fontId="1" fillId="2" borderId="23" xfId="0" applyNumberFormat="1" applyFont="1" applyFill="1" applyBorder="1" applyAlignment="1">
      <alignment horizontal="center" vertical="top" shrinkToFit="1"/>
    </xf>
    <xf numFmtId="0" fontId="3" fillId="0" borderId="22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1" fontId="1" fillId="0" borderId="24" xfId="0" applyNumberFormat="1" applyFont="1" applyBorder="1" applyAlignment="1">
      <alignment horizontal="right" vertical="top" indent="1" shrinkToFit="1"/>
    </xf>
    <xf numFmtId="2" fontId="1" fillId="0" borderId="20" xfId="0" applyNumberFormat="1" applyFont="1" applyBorder="1" applyAlignment="1">
      <alignment horizontal="left" vertical="top" indent="2" shrinkToFit="1"/>
    </xf>
    <xf numFmtId="0" fontId="3" fillId="0" borderId="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14" fontId="3" fillId="0" borderId="16" xfId="0" applyNumberFormat="1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left" vertical="top" indent="2" shrinkToFit="1"/>
    </xf>
    <xf numFmtId="1" fontId="1" fillId="0" borderId="19" xfId="0" applyNumberFormat="1" applyFont="1" applyBorder="1" applyAlignment="1">
      <alignment horizontal="center" vertical="center" shrinkToFit="1"/>
    </xf>
    <xf numFmtId="164" fontId="1" fillId="2" borderId="25" xfId="0" applyNumberFormat="1" applyFont="1" applyFill="1" applyBorder="1" applyAlignment="1">
      <alignment horizontal="center" vertical="top" shrinkToFit="1"/>
    </xf>
    <xf numFmtId="0" fontId="1" fillId="0" borderId="19" xfId="0" applyFont="1" applyBorder="1" applyAlignment="1">
      <alignment horizontal="left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left" vertical="top" indent="2" shrinkToFit="1"/>
    </xf>
    <xf numFmtId="1" fontId="1" fillId="0" borderId="27" xfId="0" applyNumberFormat="1" applyFont="1" applyBorder="1" applyAlignment="1">
      <alignment horizontal="right" vertical="top" indent="1" shrinkToFit="1"/>
    </xf>
    <xf numFmtId="2" fontId="1" fillId="0" borderId="28" xfId="0" applyNumberFormat="1" applyFont="1" applyBorder="1" applyAlignment="1">
      <alignment horizontal="left" vertical="top" indent="2" shrinkToFit="1"/>
    </xf>
    <xf numFmtId="1" fontId="1" fillId="2" borderId="19" xfId="0" applyNumberFormat="1" applyFont="1" applyFill="1" applyBorder="1" applyAlignment="1">
      <alignment horizontal="left" vertical="top" shrinkToFit="1"/>
    </xf>
    <xf numFmtId="0" fontId="7" fillId="0" borderId="16" xfId="0" applyFont="1" applyBorder="1" applyAlignment="1">
      <alignment horizontal="left" vertical="top"/>
    </xf>
    <xf numFmtId="14" fontId="7" fillId="0" borderId="16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left" vertical="top" shrinkToFit="1"/>
    </xf>
    <xf numFmtId="0" fontId="5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1" fontId="4" fillId="0" borderId="20" xfId="0" applyNumberFormat="1" applyFont="1" applyBorder="1" applyAlignment="1">
      <alignment horizontal="left" vertical="top" shrinkToFit="1"/>
    </xf>
    <xf numFmtId="1" fontId="4" fillId="0" borderId="21" xfId="0" applyNumberFormat="1" applyFont="1" applyBorder="1" applyAlignment="1">
      <alignment horizontal="left" vertical="top" shrinkToFit="1"/>
    </xf>
    <xf numFmtId="1" fontId="4" fillId="0" borderId="22" xfId="0" applyNumberFormat="1" applyFont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1" fontId="4" fillId="0" borderId="13" xfId="0" applyNumberFormat="1" applyFont="1" applyBorder="1" applyAlignment="1">
      <alignment horizontal="left" vertical="top" shrinkToFit="1"/>
    </xf>
    <xf numFmtId="1" fontId="4" fillId="0" borderId="14" xfId="0" applyNumberFormat="1" applyFont="1" applyBorder="1" applyAlignment="1">
      <alignment horizontal="left" vertical="top" shrinkToFit="1"/>
    </xf>
    <xf numFmtId="1" fontId="4" fillId="0" borderId="15" xfId="0" applyNumberFormat="1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0" borderId="2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2"/>
  <sheetViews>
    <sheetView tabSelected="1" topLeftCell="A22" workbookViewId="0">
      <selection activeCell="U77" sqref="U77"/>
    </sheetView>
  </sheetViews>
  <sheetFormatPr defaultRowHeight="15" x14ac:dyDescent="0.25"/>
  <cols>
    <col min="1" max="1" width="2.140625" style="1" customWidth="1"/>
    <col min="2" max="2" width="5.85546875" style="1" customWidth="1"/>
    <col min="3" max="10" width="4.42578125" style="1" customWidth="1"/>
    <col min="11" max="11" width="4.5703125" style="1" customWidth="1"/>
    <col min="12" max="15" width="4.42578125" style="1" customWidth="1"/>
    <col min="16" max="16" width="21.7109375" style="1" customWidth="1"/>
    <col min="17" max="17" width="8.7109375" style="1" customWidth="1"/>
    <col min="18" max="18" width="8.42578125" style="1" customWidth="1"/>
    <col min="19" max="19" width="5.28515625" style="1" customWidth="1"/>
    <col min="20" max="20" width="8.7109375" style="1" customWidth="1"/>
    <col min="21" max="21" width="18.85546875" style="1" customWidth="1"/>
    <col min="22" max="22" width="12" style="1" customWidth="1"/>
    <col min="23" max="16384" width="9.140625" style="1"/>
  </cols>
  <sheetData>
    <row r="1" spans="1:52" ht="41.25" customHeight="1" x14ac:dyDescent="0.25">
      <c r="A1" s="98" t="s">
        <v>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52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52" ht="33.75" customHeight="1" x14ac:dyDescent="0.25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x14ac:dyDescent="0.25">
      <c r="A4" s="101" t="s">
        <v>57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</row>
    <row r="5" spans="1:52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</row>
    <row r="6" spans="1:52" ht="6.75" customHeight="1" x14ac:dyDescent="0.25">
      <c r="A6" s="83" t="s">
        <v>2</v>
      </c>
      <c r="B6" s="83" t="s">
        <v>3</v>
      </c>
      <c r="C6" s="90" t="s">
        <v>4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  <c r="P6" s="86" t="s">
        <v>5</v>
      </c>
      <c r="Q6" s="86" t="s">
        <v>6</v>
      </c>
      <c r="R6" s="83" t="s">
        <v>7</v>
      </c>
      <c r="S6" s="86" t="s">
        <v>8</v>
      </c>
      <c r="T6" s="83" t="s">
        <v>9</v>
      </c>
      <c r="U6" s="78" t="s">
        <v>10</v>
      </c>
      <c r="V6" s="78" t="s">
        <v>11</v>
      </c>
    </row>
    <row r="7" spans="1:52" ht="6.75" customHeight="1" x14ac:dyDescent="0.25">
      <c r="A7" s="84"/>
      <c r="B7" s="84"/>
      <c r="C7" s="90" t="s">
        <v>12</v>
      </c>
      <c r="D7" s="91"/>
      <c r="E7" s="91"/>
      <c r="F7" s="91"/>
      <c r="G7" s="91"/>
      <c r="H7" s="91"/>
      <c r="I7" s="91"/>
      <c r="J7" s="91"/>
      <c r="K7" s="91"/>
      <c r="L7" s="91"/>
      <c r="M7" s="92"/>
      <c r="N7" s="93" t="s">
        <v>39</v>
      </c>
      <c r="O7" s="94"/>
      <c r="P7" s="87"/>
      <c r="Q7" s="87"/>
      <c r="R7" s="84"/>
      <c r="S7" s="87"/>
      <c r="T7" s="84"/>
      <c r="U7" s="89"/>
      <c r="V7" s="89"/>
    </row>
    <row r="8" spans="1:52" ht="6.75" customHeight="1" x14ac:dyDescent="0.25">
      <c r="A8" s="84"/>
      <c r="B8" s="84"/>
      <c r="C8" s="90" t="s">
        <v>13</v>
      </c>
      <c r="D8" s="91"/>
      <c r="E8" s="91"/>
      <c r="F8" s="91"/>
      <c r="G8" s="91"/>
      <c r="H8" s="91"/>
      <c r="I8" s="91"/>
      <c r="J8" s="91"/>
      <c r="K8" s="91"/>
      <c r="L8" s="92"/>
      <c r="M8" s="76" t="s">
        <v>41</v>
      </c>
      <c r="N8" s="95"/>
      <c r="O8" s="96"/>
      <c r="P8" s="87"/>
      <c r="Q8" s="87"/>
      <c r="R8" s="84"/>
      <c r="S8" s="87"/>
      <c r="T8" s="84"/>
      <c r="U8" s="89"/>
      <c r="V8" s="89"/>
    </row>
    <row r="9" spans="1:52" ht="15.2" customHeight="1" x14ac:dyDescent="0.25">
      <c r="A9" s="84"/>
      <c r="B9" s="84"/>
      <c r="C9" s="71" t="s">
        <v>14</v>
      </c>
      <c r="D9" s="72"/>
      <c r="E9" s="73"/>
      <c r="F9" s="71" t="s">
        <v>15</v>
      </c>
      <c r="G9" s="72"/>
      <c r="H9" s="73"/>
      <c r="I9" s="74" t="s">
        <v>16</v>
      </c>
      <c r="J9" s="75"/>
      <c r="K9" s="74" t="s">
        <v>17</v>
      </c>
      <c r="L9" s="75"/>
      <c r="M9" s="97"/>
      <c r="N9" s="76" t="s">
        <v>40</v>
      </c>
      <c r="O9" s="78" t="s">
        <v>38</v>
      </c>
      <c r="P9" s="87"/>
      <c r="Q9" s="87"/>
      <c r="R9" s="84"/>
      <c r="S9" s="87"/>
      <c r="T9" s="84"/>
      <c r="U9" s="89"/>
      <c r="V9" s="89"/>
    </row>
    <row r="10" spans="1:52" ht="45.75" customHeight="1" x14ac:dyDescent="0.25">
      <c r="A10" s="85"/>
      <c r="B10" s="85"/>
      <c r="C10" s="3" t="s">
        <v>18</v>
      </c>
      <c r="D10" s="3" t="s">
        <v>46</v>
      </c>
      <c r="E10" s="3" t="s">
        <v>19</v>
      </c>
      <c r="F10" s="3" t="s">
        <v>20</v>
      </c>
      <c r="G10" s="3" t="s">
        <v>45</v>
      </c>
      <c r="H10" s="3" t="s">
        <v>21</v>
      </c>
      <c r="I10" s="4" t="s">
        <v>44</v>
      </c>
      <c r="J10" s="5" t="s">
        <v>22</v>
      </c>
      <c r="K10" s="4" t="s">
        <v>43</v>
      </c>
      <c r="L10" s="4" t="s">
        <v>42</v>
      </c>
      <c r="M10" s="77"/>
      <c r="N10" s="77"/>
      <c r="O10" s="79"/>
      <c r="P10" s="88"/>
      <c r="Q10" s="88"/>
      <c r="R10" s="85"/>
      <c r="S10" s="88"/>
      <c r="T10" s="85"/>
      <c r="U10" s="79"/>
      <c r="V10" s="79"/>
    </row>
    <row r="11" spans="1:52" ht="6.75" customHeight="1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7">
        <v>17</v>
      </c>
      <c r="R11" s="6">
        <v>18</v>
      </c>
      <c r="S11" s="8">
        <v>19</v>
      </c>
      <c r="T11" s="7">
        <v>20</v>
      </c>
      <c r="U11" s="6">
        <v>21</v>
      </c>
      <c r="V11" s="6">
        <v>22</v>
      </c>
    </row>
    <row r="12" spans="1:52" ht="6.75" customHeight="1" x14ac:dyDescent="0.25">
      <c r="A12" s="80" t="s">
        <v>23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</row>
    <row r="13" spans="1:52" ht="6.7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9"/>
      <c r="S13" s="11"/>
      <c r="T13" s="10"/>
      <c r="U13" s="9"/>
      <c r="V13" s="9"/>
    </row>
    <row r="14" spans="1:52" ht="6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9"/>
      <c r="S14" s="11"/>
      <c r="T14" s="10"/>
      <c r="U14" s="9"/>
      <c r="V14" s="9"/>
    </row>
    <row r="15" spans="1:52" ht="6.75" customHeight="1" x14ac:dyDescent="0.25">
      <c r="A15" s="62" t="s">
        <v>24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4"/>
    </row>
    <row r="16" spans="1:52" ht="6.75" customHeight="1" x14ac:dyDescent="0.25">
      <c r="A16" s="21">
        <v>1</v>
      </c>
      <c r="B16" s="44">
        <v>46056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20" t="s">
        <v>25</v>
      </c>
      <c r="P16" s="21" t="s">
        <v>26</v>
      </c>
      <c r="Q16" s="22">
        <f>38222.95/1000</f>
        <v>38.222949999999997</v>
      </c>
      <c r="R16" s="43"/>
      <c r="S16" s="43"/>
      <c r="T16" s="22">
        <f t="shared" ref="T16:T20" si="0">Q16</f>
        <v>38.222949999999997</v>
      </c>
      <c r="U16" s="21" t="s">
        <v>60</v>
      </c>
      <c r="V16" s="16" t="s">
        <v>61</v>
      </c>
    </row>
    <row r="17" spans="1:22" ht="6.75" customHeight="1" x14ac:dyDescent="0.25">
      <c r="A17" s="21">
        <v>2</v>
      </c>
      <c r="B17" s="44">
        <v>46077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20" t="s">
        <v>25</v>
      </c>
      <c r="P17" s="21" t="s">
        <v>26</v>
      </c>
      <c r="Q17" s="22">
        <f>202.95/1000</f>
        <v>0.20294999999999999</v>
      </c>
      <c r="R17" s="43"/>
      <c r="S17" s="43"/>
      <c r="T17" s="22">
        <f t="shared" ref="T17" si="1">Q17</f>
        <v>0.20294999999999999</v>
      </c>
      <c r="U17" s="45" t="s">
        <v>100</v>
      </c>
      <c r="V17" s="16" t="s">
        <v>101</v>
      </c>
    </row>
    <row r="18" spans="1:22" ht="6.75" customHeight="1" x14ac:dyDescent="0.25">
      <c r="A18" s="21">
        <v>3</v>
      </c>
      <c r="B18" s="44">
        <v>46077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20" t="s">
        <v>25</v>
      </c>
      <c r="P18" s="21" t="s">
        <v>26</v>
      </c>
      <c r="Q18" s="22">
        <f>26649.59/1000</f>
        <v>26.64959</v>
      </c>
      <c r="R18" s="43"/>
      <c r="S18" s="43"/>
      <c r="T18" s="22">
        <f t="shared" ref="T18:T19" si="2">Q18</f>
        <v>26.64959</v>
      </c>
      <c r="U18" s="45" t="s">
        <v>104</v>
      </c>
      <c r="V18" s="16" t="s">
        <v>105</v>
      </c>
    </row>
    <row r="19" spans="1:22" ht="6.75" customHeight="1" x14ac:dyDescent="0.25">
      <c r="A19" s="21">
        <v>4</v>
      </c>
      <c r="B19" s="44">
        <v>46077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20" t="s">
        <v>25</v>
      </c>
      <c r="P19" s="21" t="s">
        <v>26</v>
      </c>
      <c r="Q19" s="22">
        <f>202.95/1000</f>
        <v>0.20294999999999999</v>
      </c>
      <c r="R19" s="43"/>
      <c r="S19" s="43"/>
      <c r="T19" s="22">
        <f t="shared" si="2"/>
        <v>0.20294999999999999</v>
      </c>
      <c r="U19" s="45" t="s">
        <v>100</v>
      </c>
      <c r="V19" s="16" t="s">
        <v>101</v>
      </c>
    </row>
    <row r="20" spans="1:22" ht="6.75" customHeight="1" x14ac:dyDescent="0.25">
      <c r="A20" s="21">
        <v>5</v>
      </c>
      <c r="B20" s="44">
        <v>46078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20" t="s">
        <v>25</v>
      </c>
      <c r="P20" s="21" t="s">
        <v>26</v>
      </c>
      <c r="Q20" s="22">
        <f>6320.84/1000</f>
        <v>6.3208400000000005</v>
      </c>
      <c r="R20" s="43"/>
      <c r="S20" s="43"/>
      <c r="T20" s="22">
        <f t="shared" si="0"/>
        <v>6.3208400000000005</v>
      </c>
      <c r="U20" s="45" t="s">
        <v>95</v>
      </c>
      <c r="V20" s="16" t="s">
        <v>96</v>
      </c>
    </row>
    <row r="21" spans="1:22" ht="6.75" customHeight="1" x14ac:dyDescent="0.25">
      <c r="A21" s="65" t="s">
        <v>27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7"/>
    </row>
    <row r="22" spans="1:22" ht="6.7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6.7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6.75" customHeight="1" x14ac:dyDescent="0.15">
      <c r="A24" s="9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  <c r="P24" s="21"/>
      <c r="Q24" s="22"/>
      <c r="R24" s="19"/>
      <c r="S24" s="19"/>
      <c r="T24" s="22"/>
      <c r="U24" s="21"/>
      <c r="V24" s="21"/>
    </row>
    <row r="25" spans="1:22" ht="6.75" customHeight="1" x14ac:dyDescent="0.25">
      <c r="A25" s="68" t="s">
        <v>28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70"/>
    </row>
    <row r="26" spans="1:22" ht="6.75" customHeight="1" x14ac:dyDescent="0.15">
      <c r="A26" s="35"/>
      <c r="B26" s="2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0"/>
      <c r="P26" s="14"/>
      <c r="Q26" s="15"/>
      <c r="R26" s="13"/>
      <c r="S26" s="13"/>
      <c r="T26" s="15"/>
      <c r="U26" s="14"/>
      <c r="V26" s="16"/>
    </row>
    <row r="27" spans="1:22" ht="6.75" customHeight="1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60"/>
    </row>
    <row r="28" spans="1:22" ht="5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ht="5.25" customHeight="1" x14ac:dyDescent="0.1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 ht="5.25" customHeight="1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6.75" customHeight="1" x14ac:dyDescent="0.25">
      <c r="A31" s="62" t="s">
        <v>29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4"/>
    </row>
    <row r="32" spans="1:22" ht="5.25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ht="5.25" customHeight="1" x14ac:dyDescent="0.1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1:22" ht="5.25" customHeight="1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ht="5.25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ht="6.75" customHeight="1" x14ac:dyDescent="0.25">
      <c r="A36" s="58" t="s">
        <v>30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60"/>
    </row>
    <row r="37" spans="1:22" ht="6.75" customHeight="1" x14ac:dyDescent="0.25">
      <c r="A37" s="6"/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4"/>
      <c r="P37" s="14"/>
      <c r="Q37" s="15"/>
      <c r="R37" s="14"/>
      <c r="S37" s="8"/>
      <c r="T37" s="15"/>
      <c r="U37" s="29"/>
      <c r="V37" s="14"/>
    </row>
    <row r="38" spans="1:22" ht="6.75" customHeight="1" x14ac:dyDescent="0.15">
      <c r="A38" s="6"/>
      <c r="B38" s="27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4"/>
      <c r="P38" s="14"/>
      <c r="Q38" s="15"/>
      <c r="R38" s="14"/>
      <c r="S38" s="8"/>
      <c r="T38" s="15"/>
      <c r="U38" s="14"/>
      <c r="V38" s="14"/>
    </row>
    <row r="39" spans="1:22" ht="5.25" customHeight="1" x14ac:dyDescent="0.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ht="5.25" customHeight="1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ht="6.75" customHeight="1" x14ac:dyDescent="0.25">
      <c r="A41" s="58" t="s">
        <v>31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60"/>
    </row>
    <row r="42" spans="1:22" ht="5.25" customHeight="1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ht="5.25" customHeight="1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6.75" customHeight="1" x14ac:dyDescent="0.25">
      <c r="A44" s="58" t="s">
        <v>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60"/>
    </row>
    <row r="45" spans="1:22" ht="6.75" customHeight="1" x14ac:dyDescent="0.15">
      <c r="A45" s="6"/>
      <c r="B45" s="27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4"/>
      <c r="P45" s="14"/>
      <c r="Q45" s="15"/>
      <c r="R45" s="14"/>
      <c r="S45" s="8"/>
      <c r="T45" s="15"/>
      <c r="U45" s="14"/>
      <c r="V45" s="30"/>
    </row>
    <row r="46" spans="1:22" ht="5.25" customHeight="1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ht="5.25" customHeight="1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5.25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ht="6.75" customHeight="1" x14ac:dyDescent="0.25">
      <c r="A49" s="58" t="s">
        <v>33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60"/>
    </row>
    <row r="50" spans="1:22" ht="8.25" customHeight="1" x14ac:dyDescent="0.15">
      <c r="A50" s="6">
        <v>1</v>
      </c>
      <c r="B50" s="12">
        <v>46054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4" t="s">
        <v>25</v>
      </c>
      <c r="P50" s="14" t="s">
        <v>34</v>
      </c>
      <c r="Q50" s="15">
        <f>136000/1000</f>
        <v>136</v>
      </c>
      <c r="R50" s="14" t="s">
        <v>35</v>
      </c>
      <c r="S50" s="8">
        <v>1</v>
      </c>
      <c r="T50" s="15">
        <f t="shared" ref="T50:T52" si="3">Q50*S50</f>
        <v>136</v>
      </c>
      <c r="U50" s="31" t="s">
        <v>58</v>
      </c>
      <c r="V50" s="32" t="s">
        <v>59</v>
      </c>
    </row>
    <row r="51" spans="1:22" ht="8.25" customHeight="1" x14ac:dyDescent="0.15">
      <c r="A51" s="6">
        <v>2</v>
      </c>
      <c r="B51" s="12">
        <v>46056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4" t="s">
        <v>25</v>
      </c>
      <c r="P51" s="14" t="s">
        <v>34</v>
      </c>
      <c r="Q51" s="15">
        <f>1639.34/1000</f>
        <v>1.63934</v>
      </c>
      <c r="R51" s="14" t="s">
        <v>35</v>
      </c>
      <c r="S51" s="8">
        <v>1</v>
      </c>
      <c r="T51" s="15">
        <f t="shared" si="3"/>
        <v>1.63934</v>
      </c>
      <c r="U51" s="31" t="s">
        <v>62</v>
      </c>
      <c r="V51" s="32" t="s">
        <v>63</v>
      </c>
    </row>
    <row r="52" spans="1:22" ht="8.25" customHeight="1" x14ac:dyDescent="0.15">
      <c r="A52" s="6">
        <v>3</v>
      </c>
      <c r="B52" s="12">
        <v>46058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4" t="s">
        <v>25</v>
      </c>
      <c r="P52" s="14" t="s">
        <v>34</v>
      </c>
      <c r="Q52" s="15">
        <f>17250/1000</f>
        <v>17.25</v>
      </c>
      <c r="R52" s="14" t="s">
        <v>35</v>
      </c>
      <c r="S52" s="8">
        <v>1</v>
      </c>
      <c r="T52" s="15">
        <f t="shared" si="3"/>
        <v>17.25</v>
      </c>
      <c r="U52" s="31" t="s">
        <v>64</v>
      </c>
      <c r="V52" s="32" t="s">
        <v>65</v>
      </c>
    </row>
    <row r="53" spans="1:22" ht="8.25" customHeight="1" x14ac:dyDescent="0.15">
      <c r="A53" s="6">
        <v>4</v>
      </c>
      <c r="B53" s="12">
        <v>46059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4" t="s">
        <v>25</v>
      </c>
      <c r="P53" s="14" t="s">
        <v>34</v>
      </c>
      <c r="Q53" s="15">
        <f>200/1000</f>
        <v>0.2</v>
      </c>
      <c r="R53" s="14" t="s">
        <v>35</v>
      </c>
      <c r="S53" s="8">
        <v>1</v>
      </c>
      <c r="T53" s="15">
        <f t="shared" ref="T53:T54" si="4">Q53*S53</f>
        <v>0.2</v>
      </c>
      <c r="U53" s="31" t="s">
        <v>51</v>
      </c>
      <c r="V53" s="32" t="s">
        <v>66</v>
      </c>
    </row>
    <row r="54" spans="1:22" ht="8.25" customHeight="1" x14ac:dyDescent="0.15">
      <c r="A54" s="6">
        <v>5</v>
      </c>
      <c r="B54" s="12">
        <v>46059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4" t="s">
        <v>25</v>
      </c>
      <c r="P54" s="14" t="s">
        <v>34</v>
      </c>
      <c r="Q54" s="15">
        <f>19550/1000</f>
        <v>19.55</v>
      </c>
      <c r="R54" s="14" t="s">
        <v>35</v>
      </c>
      <c r="S54" s="8">
        <v>1</v>
      </c>
      <c r="T54" s="15">
        <f t="shared" si="4"/>
        <v>19.55</v>
      </c>
      <c r="U54" s="31" t="s">
        <v>64</v>
      </c>
      <c r="V54" s="32" t="s">
        <v>67</v>
      </c>
    </row>
    <row r="55" spans="1:22" ht="8.25" customHeight="1" x14ac:dyDescent="0.15">
      <c r="A55" s="6">
        <v>6</v>
      </c>
      <c r="B55" s="12">
        <v>46060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4" t="s">
        <v>25</v>
      </c>
      <c r="P55" s="14" t="s">
        <v>34</v>
      </c>
      <c r="Q55" s="15">
        <f>18400/1000</f>
        <v>18.399999999999999</v>
      </c>
      <c r="R55" s="14" t="s">
        <v>35</v>
      </c>
      <c r="S55" s="8">
        <v>1</v>
      </c>
      <c r="T55" s="15">
        <f t="shared" ref="T55" si="5">Q55*S55</f>
        <v>18.399999999999999</v>
      </c>
      <c r="U55" s="31" t="s">
        <v>64</v>
      </c>
      <c r="V55" s="32" t="s">
        <v>68</v>
      </c>
    </row>
    <row r="56" spans="1:22" ht="8.25" customHeight="1" x14ac:dyDescent="0.15">
      <c r="A56" s="6">
        <v>7</v>
      </c>
      <c r="B56" s="12">
        <v>46062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4" t="s">
        <v>25</v>
      </c>
      <c r="P56" s="14" t="s">
        <v>34</v>
      </c>
      <c r="Q56" s="15">
        <f>19550/1000</f>
        <v>19.55</v>
      </c>
      <c r="R56" s="14" t="s">
        <v>35</v>
      </c>
      <c r="S56" s="8">
        <v>1</v>
      </c>
      <c r="T56" s="15">
        <f t="shared" ref="T56" si="6">Q56*S56</f>
        <v>19.55</v>
      </c>
      <c r="U56" s="31" t="s">
        <v>64</v>
      </c>
      <c r="V56" s="32" t="s">
        <v>69</v>
      </c>
    </row>
    <row r="57" spans="1:22" ht="8.25" customHeight="1" x14ac:dyDescent="0.15">
      <c r="A57" s="6">
        <v>8</v>
      </c>
      <c r="B57" s="12">
        <v>46062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4" t="s">
        <v>25</v>
      </c>
      <c r="P57" s="14" t="s">
        <v>34</v>
      </c>
      <c r="Q57" s="15">
        <f>5603.94/1000</f>
        <v>5.6039399999999997</v>
      </c>
      <c r="R57" s="14" t="s">
        <v>35</v>
      </c>
      <c r="S57" s="8">
        <v>1</v>
      </c>
      <c r="T57" s="15">
        <f t="shared" ref="T57:T75" si="7">Q57*S57</f>
        <v>5.6039399999999997</v>
      </c>
      <c r="U57" s="31" t="s">
        <v>54</v>
      </c>
      <c r="V57" s="32" t="s">
        <v>70</v>
      </c>
    </row>
    <row r="58" spans="1:22" ht="8.25" customHeight="1" x14ac:dyDescent="0.15">
      <c r="A58" s="6">
        <v>9</v>
      </c>
      <c r="B58" s="12">
        <v>46063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4" t="s">
        <v>25</v>
      </c>
      <c r="P58" s="14" t="s">
        <v>34</v>
      </c>
      <c r="Q58" s="15">
        <f>52450.82/1000</f>
        <v>52.45082</v>
      </c>
      <c r="R58" s="14" t="s">
        <v>35</v>
      </c>
      <c r="S58" s="8">
        <v>1</v>
      </c>
      <c r="T58" s="15">
        <f t="shared" si="7"/>
        <v>52.45082</v>
      </c>
      <c r="U58" s="31" t="s">
        <v>71</v>
      </c>
      <c r="V58" s="32" t="s">
        <v>72</v>
      </c>
    </row>
    <row r="59" spans="1:22" ht="8.25" customHeight="1" x14ac:dyDescent="0.15">
      <c r="A59" s="6">
        <v>10</v>
      </c>
      <c r="B59" s="12">
        <v>46063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4" t="s">
        <v>25</v>
      </c>
      <c r="P59" s="14" t="s">
        <v>34</v>
      </c>
      <c r="Q59" s="15">
        <f>784.29/1000</f>
        <v>0.78428999999999993</v>
      </c>
      <c r="R59" s="14" t="s">
        <v>35</v>
      </c>
      <c r="S59" s="8">
        <v>1</v>
      </c>
      <c r="T59" s="15">
        <f t="shared" si="7"/>
        <v>0.78428999999999993</v>
      </c>
      <c r="U59" s="31" t="s">
        <v>49</v>
      </c>
      <c r="V59" s="32" t="s">
        <v>73</v>
      </c>
    </row>
    <row r="60" spans="1:22" ht="8.25" customHeight="1" x14ac:dyDescent="0.15">
      <c r="A60" s="6">
        <v>11</v>
      </c>
      <c r="B60" s="12">
        <v>46063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4" t="s">
        <v>25</v>
      </c>
      <c r="P60" s="14" t="s">
        <v>34</v>
      </c>
      <c r="Q60" s="15">
        <f>18400/1000</f>
        <v>18.399999999999999</v>
      </c>
      <c r="R60" s="14" t="s">
        <v>35</v>
      </c>
      <c r="S60" s="8">
        <v>1</v>
      </c>
      <c r="T60" s="15">
        <f t="shared" si="7"/>
        <v>18.399999999999999</v>
      </c>
      <c r="U60" s="31" t="s">
        <v>64</v>
      </c>
      <c r="V60" s="32" t="s">
        <v>74</v>
      </c>
    </row>
    <row r="61" spans="1:22" ht="8.25" customHeight="1" x14ac:dyDescent="0.15">
      <c r="A61" s="6">
        <v>12</v>
      </c>
      <c r="B61" s="12">
        <v>46064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4" t="s">
        <v>25</v>
      </c>
      <c r="P61" s="14" t="s">
        <v>34</v>
      </c>
      <c r="Q61" s="15">
        <f>16100/1000</f>
        <v>16.100000000000001</v>
      </c>
      <c r="R61" s="14" t="s">
        <v>35</v>
      </c>
      <c r="S61" s="8">
        <v>1</v>
      </c>
      <c r="T61" s="15">
        <f t="shared" ref="T61" si="8">Q61*S61</f>
        <v>16.100000000000001</v>
      </c>
      <c r="U61" s="31" t="s">
        <v>64</v>
      </c>
      <c r="V61" s="32" t="s">
        <v>75</v>
      </c>
    </row>
    <row r="62" spans="1:22" ht="8.25" customHeight="1" x14ac:dyDescent="0.15">
      <c r="A62" s="6">
        <v>13</v>
      </c>
      <c r="B62" s="12">
        <v>46064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4" t="s">
        <v>25</v>
      </c>
      <c r="P62" s="14" t="s">
        <v>34</v>
      </c>
      <c r="Q62" s="15">
        <f>1125/1000</f>
        <v>1.125</v>
      </c>
      <c r="R62" s="14" t="s">
        <v>35</v>
      </c>
      <c r="S62" s="8">
        <v>1</v>
      </c>
      <c r="T62" s="15">
        <f t="shared" si="7"/>
        <v>1.125</v>
      </c>
      <c r="U62" s="31" t="s">
        <v>50</v>
      </c>
      <c r="V62" s="32" t="s">
        <v>76</v>
      </c>
    </row>
    <row r="63" spans="1:22" ht="8.25" customHeight="1" x14ac:dyDescent="0.15">
      <c r="A63" s="6">
        <v>14</v>
      </c>
      <c r="B63" s="12">
        <v>46071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4" t="s">
        <v>25</v>
      </c>
      <c r="P63" s="14" t="s">
        <v>34</v>
      </c>
      <c r="Q63" s="15">
        <f>46400/1000</f>
        <v>46.4</v>
      </c>
      <c r="R63" s="14" t="s">
        <v>35</v>
      </c>
      <c r="S63" s="8">
        <v>1</v>
      </c>
      <c r="T63" s="15">
        <f t="shared" si="7"/>
        <v>46.4</v>
      </c>
      <c r="U63" s="14" t="s">
        <v>77</v>
      </c>
      <c r="V63" s="32" t="s">
        <v>78</v>
      </c>
    </row>
    <row r="64" spans="1:22" ht="8.25" customHeight="1" x14ac:dyDescent="0.15">
      <c r="A64" s="6">
        <v>15</v>
      </c>
      <c r="B64" s="12">
        <v>46077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4" t="s">
        <v>25</v>
      </c>
      <c r="P64" s="14" t="s">
        <v>34</v>
      </c>
      <c r="Q64" s="15">
        <f>48000/1000</f>
        <v>48</v>
      </c>
      <c r="R64" s="14" t="s">
        <v>35</v>
      </c>
      <c r="S64" s="8">
        <v>1</v>
      </c>
      <c r="T64" s="15">
        <f t="shared" ref="T64" si="9">Q64*S64</f>
        <v>48</v>
      </c>
      <c r="U64" s="14" t="s">
        <v>97</v>
      </c>
      <c r="V64" s="32" t="s">
        <v>99</v>
      </c>
    </row>
    <row r="65" spans="1:22" ht="8.25" customHeight="1" x14ac:dyDescent="0.15">
      <c r="A65" s="6">
        <v>16</v>
      </c>
      <c r="B65" s="12">
        <v>46081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4" t="s">
        <v>25</v>
      </c>
      <c r="P65" s="14" t="s">
        <v>34</v>
      </c>
      <c r="Q65" s="15">
        <f>990/1000</f>
        <v>0.99</v>
      </c>
      <c r="R65" s="14" t="s">
        <v>35</v>
      </c>
      <c r="S65" s="8">
        <v>1</v>
      </c>
      <c r="T65" s="15">
        <f t="shared" ref="T65" si="10">Q65*S65</f>
        <v>0.99</v>
      </c>
      <c r="U65" s="14" t="s">
        <v>48</v>
      </c>
      <c r="V65" s="32" t="s">
        <v>79</v>
      </c>
    </row>
    <row r="66" spans="1:22" ht="8.25" customHeight="1" x14ac:dyDescent="0.15">
      <c r="A66" s="6">
        <v>17</v>
      </c>
      <c r="B66" s="12">
        <v>46081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4" t="s">
        <v>25</v>
      </c>
      <c r="P66" s="14" t="s">
        <v>34</v>
      </c>
      <c r="Q66" s="15">
        <f>1000/1000</f>
        <v>1</v>
      </c>
      <c r="R66" s="14" t="s">
        <v>35</v>
      </c>
      <c r="S66" s="8">
        <v>1</v>
      </c>
      <c r="T66" s="15">
        <f t="shared" ref="T66" si="11">Q66*S66</f>
        <v>1</v>
      </c>
      <c r="U66" s="14" t="s">
        <v>55</v>
      </c>
      <c r="V66" s="32" t="s">
        <v>80</v>
      </c>
    </row>
    <row r="67" spans="1:22" ht="8.25" customHeight="1" x14ac:dyDescent="0.15">
      <c r="A67" s="6">
        <v>18</v>
      </c>
      <c r="B67" s="12">
        <v>46081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4" t="s">
        <v>25</v>
      </c>
      <c r="P67" s="14" t="s">
        <v>34</v>
      </c>
      <c r="Q67" s="15">
        <f>147.94/1000</f>
        <v>0.14793999999999999</v>
      </c>
      <c r="R67" s="14" t="s">
        <v>35</v>
      </c>
      <c r="S67" s="8">
        <v>1</v>
      </c>
      <c r="T67" s="15">
        <f t="shared" si="7"/>
        <v>0.14793999999999999</v>
      </c>
      <c r="U67" s="14" t="s">
        <v>81</v>
      </c>
      <c r="V67" s="32" t="s">
        <v>82</v>
      </c>
    </row>
    <row r="68" spans="1:22" ht="8.25" customHeight="1" x14ac:dyDescent="0.15">
      <c r="A68" s="6">
        <v>19</v>
      </c>
      <c r="B68" s="12">
        <v>46081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4" t="s">
        <v>25</v>
      </c>
      <c r="P68" s="14" t="s">
        <v>34</v>
      </c>
      <c r="Q68" s="15">
        <f>623.67/1000</f>
        <v>0.62366999999999995</v>
      </c>
      <c r="R68" s="14" t="s">
        <v>35</v>
      </c>
      <c r="S68" s="8">
        <v>1</v>
      </c>
      <c r="T68" s="15">
        <f t="shared" si="7"/>
        <v>0.62366999999999995</v>
      </c>
      <c r="U68" s="14" t="s">
        <v>81</v>
      </c>
      <c r="V68" s="32" t="s">
        <v>83</v>
      </c>
    </row>
    <row r="69" spans="1:22" ht="8.25" customHeight="1" x14ac:dyDescent="0.15">
      <c r="A69" s="6">
        <v>20</v>
      </c>
      <c r="B69" s="12">
        <v>46081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4" t="s">
        <v>25</v>
      </c>
      <c r="P69" s="14" t="s">
        <v>34</v>
      </c>
      <c r="Q69" s="15">
        <f>79/1000</f>
        <v>7.9000000000000001E-2</v>
      </c>
      <c r="R69" s="14" t="s">
        <v>35</v>
      </c>
      <c r="S69" s="8">
        <v>1</v>
      </c>
      <c r="T69" s="15">
        <f t="shared" ref="T69" si="12">Q69*S69</f>
        <v>7.9000000000000001E-2</v>
      </c>
      <c r="U69" s="14" t="s">
        <v>52</v>
      </c>
      <c r="V69" s="32" t="s">
        <v>84</v>
      </c>
    </row>
    <row r="70" spans="1:22" ht="8.25" customHeight="1" x14ac:dyDescent="0.15">
      <c r="A70" s="6">
        <v>21</v>
      </c>
      <c r="B70" s="12">
        <v>46081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4" t="s">
        <v>25</v>
      </c>
      <c r="P70" s="14" t="s">
        <v>34</v>
      </c>
      <c r="Q70" s="15">
        <f>17706.9/1000</f>
        <v>17.706900000000001</v>
      </c>
      <c r="R70" s="14" t="s">
        <v>35</v>
      </c>
      <c r="S70" s="8">
        <v>1</v>
      </c>
      <c r="T70" s="15">
        <f t="shared" ref="T70" si="13">Q70*S70</f>
        <v>17.706900000000001</v>
      </c>
      <c r="U70" s="14" t="s">
        <v>52</v>
      </c>
      <c r="V70" s="32" t="s">
        <v>85</v>
      </c>
    </row>
    <row r="71" spans="1:22" ht="8.25" customHeight="1" x14ac:dyDescent="0.15">
      <c r="A71" s="6">
        <v>22</v>
      </c>
      <c r="B71" s="12">
        <v>46081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4" t="s">
        <v>25</v>
      </c>
      <c r="P71" s="14" t="s">
        <v>34</v>
      </c>
      <c r="Q71" s="15">
        <f>103.38/1000</f>
        <v>0.10338</v>
      </c>
      <c r="R71" s="14" t="s">
        <v>35</v>
      </c>
      <c r="S71" s="8">
        <v>1</v>
      </c>
      <c r="T71" s="15">
        <f t="shared" ref="T71" si="14">Q71*S71</f>
        <v>0.10338</v>
      </c>
      <c r="U71" s="14" t="s">
        <v>52</v>
      </c>
      <c r="V71" s="32" t="s">
        <v>86</v>
      </c>
    </row>
    <row r="72" spans="1:22" ht="8.25" customHeight="1" x14ac:dyDescent="0.15">
      <c r="A72" s="6">
        <v>23</v>
      </c>
      <c r="B72" s="12">
        <v>46081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4" t="s">
        <v>25</v>
      </c>
      <c r="P72" s="14" t="s">
        <v>34</v>
      </c>
      <c r="Q72" s="15">
        <f>4583.33/1000</f>
        <v>4.5833300000000001</v>
      </c>
      <c r="R72" s="14" t="s">
        <v>35</v>
      </c>
      <c r="S72" s="8">
        <v>1</v>
      </c>
      <c r="T72" s="15">
        <f t="shared" ref="T72" si="15">Q72*S72</f>
        <v>4.5833300000000001</v>
      </c>
      <c r="U72" s="14" t="s">
        <v>56</v>
      </c>
      <c r="V72" s="32" t="s">
        <v>87</v>
      </c>
    </row>
    <row r="73" spans="1:22" ht="8.25" customHeight="1" x14ac:dyDescent="0.15">
      <c r="A73" s="6">
        <v>24</v>
      </c>
      <c r="B73" s="12">
        <v>46081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4" t="s">
        <v>25</v>
      </c>
      <c r="P73" s="14" t="s">
        <v>34</v>
      </c>
      <c r="Q73" s="15">
        <f>725.34/1000</f>
        <v>0.72533999999999998</v>
      </c>
      <c r="R73" s="14" t="s">
        <v>35</v>
      </c>
      <c r="S73" s="8">
        <v>1</v>
      </c>
      <c r="T73" s="15">
        <f t="shared" ref="T73" si="16">Q73*S73</f>
        <v>0.72533999999999998</v>
      </c>
      <c r="U73" s="14" t="s">
        <v>37</v>
      </c>
      <c r="V73" s="55" t="s">
        <v>88</v>
      </c>
    </row>
    <row r="74" spans="1:22" ht="8.25" customHeight="1" x14ac:dyDescent="0.15">
      <c r="A74" s="6">
        <v>25</v>
      </c>
      <c r="B74" s="12">
        <v>46081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4" t="s">
        <v>25</v>
      </c>
      <c r="P74" s="14" t="s">
        <v>34</v>
      </c>
      <c r="Q74" s="15">
        <f>3809.44/1000</f>
        <v>3.8094399999999999</v>
      </c>
      <c r="R74" s="14" t="s">
        <v>35</v>
      </c>
      <c r="S74" s="8">
        <v>1</v>
      </c>
      <c r="T74" s="15">
        <f t="shared" ref="T74" si="17">Q74*S74</f>
        <v>3.8094399999999999</v>
      </c>
      <c r="U74" s="14" t="s">
        <v>91</v>
      </c>
      <c r="V74" s="55" t="s">
        <v>92</v>
      </c>
    </row>
    <row r="75" spans="1:22" ht="8.25" customHeight="1" x14ac:dyDescent="0.15">
      <c r="A75" s="6">
        <v>26</v>
      </c>
      <c r="B75" s="12">
        <v>46081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4" t="s">
        <v>25</v>
      </c>
      <c r="P75" s="14" t="s">
        <v>34</v>
      </c>
      <c r="Q75" s="15">
        <f>48000/1000</f>
        <v>48</v>
      </c>
      <c r="R75" s="14" t="s">
        <v>35</v>
      </c>
      <c r="S75" s="8">
        <v>1</v>
      </c>
      <c r="T75" s="15">
        <f t="shared" si="7"/>
        <v>48</v>
      </c>
      <c r="U75" s="14" t="s">
        <v>97</v>
      </c>
      <c r="V75" s="32" t="s">
        <v>98</v>
      </c>
    </row>
    <row r="76" spans="1:22" ht="8.25" customHeight="1" x14ac:dyDescent="0.25">
      <c r="A76" s="6">
        <v>27</v>
      </c>
      <c r="B76" s="44">
        <v>46081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42" t="s">
        <v>25</v>
      </c>
      <c r="P76" s="14" t="s">
        <v>34</v>
      </c>
      <c r="Q76" s="46">
        <f>7171.15/1000</f>
        <v>7.1711499999999999</v>
      </c>
      <c r="R76" s="14" t="s">
        <v>35</v>
      </c>
      <c r="S76" s="8">
        <v>1</v>
      </c>
      <c r="T76" s="46">
        <f t="shared" ref="T76" si="18">Q76</f>
        <v>7.1711499999999999</v>
      </c>
      <c r="U76" s="45" t="s">
        <v>93</v>
      </c>
      <c r="V76" s="103" t="s">
        <v>94</v>
      </c>
    </row>
    <row r="77" spans="1:22" ht="8.25" customHeight="1" x14ac:dyDescent="0.15">
      <c r="A77" s="6">
        <v>28</v>
      </c>
      <c r="B77" s="12">
        <v>46081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4" t="s">
        <v>25</v>
      </c>
      <c r="P77" s="14" t="s">
        <v>34</v>
      </c>
      <c r="Q77" s="15">
        <f>7257.63/1000</f>
        <v>7.2576299999999998</v>
      </c>
      <c r="R77" s="14" t="s">
        <v>35</v>
      </c>
      <c r="S77" s="8">
        <v>1</v>
      </c>
      <c r="T77" s="15">
        <f t="shared" ref="T77" si="19">Q77*S77</f>
        <v>7.2576299999999998</v>
      </c>
      <c r="U77" s="14" t="s">
        <v>53</v>
      </c>
      <c r="V77" s="32" t="s">
        <v>106</v>
      </c>
    </row>
    <row r="78" spans="1:22" ht="6.75" customHeight="1" x14ac:dyDescent="0.2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</row>
    <row r="79" spans="1:22" ht="6.75" customHeight="1" x14ac:dyDescent="0.15">
      <c r="A79" s="36">
        <v>1</v>
      </c>
      <c r="B79" s="37">
        <v>46062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38" t="s">
        <v>25</v>
      </c>
      <c r="P79" s="39" t="s">
        <v>36</v>
      </c>
      <c r="Q79" s="15">
        <f>8196.72/1000</f>
        <v>8.1967199999999991</v>
      </c>
      <c r="R79" s="39" t="s">
        <v>35</v>
      </c>
      <c r="S79" s="40">
        <v>1</v>
      </c>
      <c r="T79" s="41">
        <f t="shared" ref="T79" si="20">Q79*S79</f>
        <v>8.1967199999999991</v>
      </c>
      <c r="U79" s="33" t="s">
        <v>37</v>
      </c>
      <c r="V79" s="34" t="s">
        <v>102</v>
      </c>
    </row>
    <row r="80" spans="1:22" ht="6.75" customHeight="1" x14ac:dyDescent="0.15">
      <c r="A80" s="36">
        <v>2</v>
      </c>
      <c r="B80" s="37">
        <v>46072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38" t="s">
        <v>25</v>
      </c>
      <c r="P80" s="39" t="s">
        <v>36</v>
      </c>
      <c r="Q80" s="15">
        <f>8196.72/1000</f>
        <v>8.1967199999999991</v>
      </c>
      <c r="R80" s="39" t="s">
        <v>35</v>
      </c>
      <c r="S80" s="40">
        <v>1</v>
      </c>
      <c r="T80" s="41">
        <f t="shared" ref="T80" si="21">Q80*S80</f>
        <v>8.1967199999999991</v>
      </c>
      <c r="U80" s="33" t="s">
        <v>37</v>
      </c>
      <c r="V80" s="34" t="s">
        <v>103</v>
      </c>
    </row>
    <row r="81" spans="1:22" ht="7.5" customHeight="1" x14ac:dyDescent="0.15">
      <c r="A81" s="47">
        <v>3</v>
      </c>
      <c r="B81" s="48">
        <v>46081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50" t="s">
        <v>25</v>
      </c>
      <c r="P81" s="51" t="s">
        <v>36</v>
      </c>
      <c r="Q81" s="52">
        <f>6310.84/1000</f>
        <v>6.3108399999999998</v>
      </c>
      <c r="R81" s="51" t="s">
        <v>35</v>
      </c>
      <c r="S81" s="53">
        <v>1</v>
      </c>
      <c r="T81" s="54">
        <f t="shared" ref="T81:T82" si="22">Q81*S81</f>
        <v>6.3108399999999998</v>
      </c>
      <c r="U81" s="31" t="s">
        <v>37</v>
      </c>
      <c r="V81" s="55" t="s">
        <v>89</v>
      </c>
    </row>
    <row r="82" spans="1:22" ht="9" customHeight="1" x14ac:dyDescent="0.25">
      <c r="A82" s="36">
        <v>4</v>
      </c>
      <c r="B82" s="57">
        <v>46081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20" t="s">
        <v>25</v>
      </c>
      <c r="P82" s="21" t="s">
        <v>36</v>
      </c>
      <c r="Q82" s="22">
        <f>13030.82/1000</f>
        <v>13.03082</v>
      </c>
      <c r="R82" s="21" t="s">
        <v>35</v>
      </c>
      <c r="S82" s="11">
        <v>1</v>
      </c>
      <c r="T82" s="22">
        <f t="shared" si="22"/>
        <v>13.03082</v>
      </c>
      <c r="U82" s="33" t="s">
        <v>37</v>
      </c>
      <c r="V82" s="34" t="s">
        <v>90</v>
      </c>
    </row>
  </sheetData>
  <mergeCells count="36">
    <mergeCell ref="A1:V1"/>
    <mergeCell ref="A2:V2"/>
    <mergeCell ref="A3:V3"/>
    <mergeCell ref="A4:V4"/>
    <mergeCell ref="A5:V5"/>
    <mergeCell ref="A12:V12"/>
    <mergeCell ref="R6:R10"/>
    <mergeCell ref="S6:S10"/>
    <mergeCell ref="T6:T10"/>
    <mergeCell ref="U6:U10"/>
    <mergeCell ref="V6:V10"/>
    <mergeCell ref="C7:M7"/>
    <mergeCell ref="N7:O8"/>
    <mergeCell ref="C8:L8"/>
    <mergeCell ref="M8:M10"/>
    <mergeCell ref="C9:E9"/>
    <mergeCell ref="A6:A10"/>
    <mergeCell ref="B6:B10"/>
    <mergeCell ref="C6:O6"/>
    <mergeCell ref="P6:P10"/>
    <mergeCell ref="Q6:Q10"/>
    <mergeCell ref="F9:H9"/>
    <mergeCell ref="I9:J9"/>
    <mergeCell ref="K9:L9"/>
    <mergeCell ref="N9:N10"/>
    <mergeCell ref="O9:O10"/>
    <mergeCell ref="A41:V41"/>
    <mergeCell ref="A44:V44"/>
    <mergeCell ref="A49:V49"/>
    <mergeCell ref="A78:V78"/>
    <mergeCell ref="A15:V15"/>
    <mergeCell ref="A21:V21"/>
    <mergeCell ref="A25:V25"/>
    <mergeCell ref="A27:V27"/>
    <mergeCell ref="A31:V31"/>
    <mergeCell ref="A36:V36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</dc:creator>
  <cp:lastModifiedBy>barlak-n@mail.ru</cp:lastModifiedBy>
  <dcterms:created xsi:type="dcterms:W3CDTF">2015-06-05T18:17:20Z</dcterms:created>
  <dcterms:modified xsi:type="dcterms:W3CDTF">2026-03-16T08:14:29Z</dcterms:modified>
</cp:coreProperties>
</file>