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8960" windowHeight="11145"/>
  </bookViews>
  <sheets>
    <sheet name="август" sheetId="5" r:id="rId1"/>
  </sheets>
  <calcPr calcId="145621"/>
</workbook>
</file>

<file path=xl/calcChain.xml><?xml version="1.0" encoding="utf-8"?>
<calcChain xmlns="http://schemas.openxmlformats.org/spreadsheetml/2006/main">
  <c r="Q71" i="5" l="1"/>
  <c r="Q69" i="5"/>
  <c r="Q68" i="5"/>
  <c r="Q67" i="5"/>
  <c r="Q66" i="5"/>
  <c r="Q65" i="5"/>
  <c r="Q64" i="5"/>
  <c r="Q63" i="5"/>
  <c r="Q62" i="5"/>
  <c r="Q61" i="5"/>
  <c r="Q23" i="5"/>
  <c r="Q22" i="5" l="1"/>
  <c r="Q21" i="5"/>
  <c r="Q20" i="5"/>
  <c r="Q19" i="5"/>
  <c r="Q18" i="5"/>
  <c r="Q60" i="5"/>
  <c r="Q59" i="5"/>
  <c r="Q17" i="5"/>
  <c r="Q58" i="5"/>
  <c r="Q57" i="5" l="1"/>
  <c r="Q56" i="5"/>
  <c r="Q16" i="5"/>
  <c r="T62" i="5" l="1"/>
  <c r="T61" i="5" l="1"/>
  <c r="T23" i="5"/>
  <c r="T22" i="5"/>
  <c r="T17" i="5"/>
  <c r="T66" i="5" l="1"/>
  <c r="T60" i="5" l="1"/>
  <c r="T67" i="5"/>
  <c r="T65" i="5"/>
  <c r="T69" i="5"/>
  <c r="T64" i="5"/>
  <c r="T71" i="5"/>
  <c r="T16" i="5" l="1"/>
  <c r="T56" i="5"/>
  <c r="T18" i="5"/>
  <c r="T57" i="5"/>
  <c r="T68" i="5" l="1"/>
  <c r="T63" i="5" l="1"/>
  <c r="T59" i="5"/>
  <c r="T58" i="5"/>
  <c r="T21" i="5" l="1"/>
  <c r="T20" i="5"/>
  <c r="T19" i="5"/>
</calcChain>
</file>

<file path=xl/sharedStrings.xml><?xml version="1.0" encoding="utf-8"?>
<sst xmlns="http://schemas.openxmlformats.org/spreadsheetml/2006/main" count="152" uniqueCount="97">
  <si>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</si>
  <si>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</si>
  <si>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</si>
  <si>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ПАО "ВымпелКом"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</si>
  <si>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</si>
  <si>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</si>
  <si>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</si>
  <si>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</si>
  <si>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</si>
  <si>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</si>
  <si>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</si>
  <si>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</si>
  <si>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</si>
  <si>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</si>
  <si>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</si>
  <si>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</si>
  <si>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 xml:space="preserve">Услуги </t>
  </si>
  <si>
    <t>Приобретение электроэнергии</t>
  </si>
  <si>
    <t>НИОКР</t>
  </si>
  <si>
    <t>ПАО "Мегафон"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</si>
  <si>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</si>
  <si>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</si>
  <si>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</si>
  <si>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</si>
  <si>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</si>
  <si>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</si>
  <si>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</si>
  <si>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</si>
  <si>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</si>
  <si>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</si>
  <si>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</si>
  <si>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</si>
  <si>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</si>
  <si>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</si>
  <si>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</si>
  <si>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</si>
  <si>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</si>
  <si>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</si>
  <si>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</si>
  <si>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</si>
  <si>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</si>
  <si>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</si>
  <si>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</si>
  <si>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</si>
  <si>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</si>
  <si>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</si>
  <si>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</si>
  <si>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</si>
  <si>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</si>
  <si>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</si>
  <si>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</si>
  <si>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</si>
  <si>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ООО "Бегет"</t>
  </si>
  <si>
    <t>ООО ТПК "СИБКОМПЛЕКТ"</t>
  </si>
  <si>
    <t>Бензин Регулятор-92</t>
  </si>
  <si>
    <t>л</t>
  </si>
  <si>
    <t>ООО "Газпромнефть-Региональные продажи"</t>
  </si>
  <si>
    <t>Услуги</t>
  </si>
  <si>
    <t>ООО "КАССЫ ВЕСЫ СЕРВИС"</t>
  </si>
  <si>
    <t>ООО "ТЕХСТРОЙ-НОВОСИБИРСК"</t>
  </si>
  <si>
    <t>№ ЦБ - 250 от 09.07.2021г.</t>
  </si>
  <si>
    <t>ООО ПСК "Связьпроектсервис"</t>
  </si>
  <si>
    <t>ПАО "Вымпелком"</t>
  </si>
  <si>
    <t>ЗА АВГУСТ 2021 года</t>
  </si>
  <si>
    <t>ООО "Альянс"</t>
  </si>
  <si>
    <t>№ 231 от 02.08.2021г.</t>
  </si>
  <si>
    <t xml:space="preserve">Услуги а/тр </t>
  </si>
  <si>
    <t>ИП Сидоренко Сергей Николаевич</t>
  </si>
  <si>
    <t>№ 2/0208 от 02.08.2021г.</t>
  </si>
  <si>
    <t>ООО "Сибирский инженерный центр"</t>
  </si>
  <si>
    <t>№ 1331 от 03.08.2021г.</t>
  </si>
  <si>
    <t>АНО ДПО "Ресурс"</t>
  </si>
  <si>
    <t>№ 1043 от 03.08.2021г.</t>
  </si>
  <si>
    <t>№ УТ-2157 от 06.08.2021г.</t>
  </si>
  <si>
    <t>ООО "НПП "Сибирский энергетический центр"</t>
  </si>
  <si>
    <t>№ 540 от 06.08.2021г.</t>
  </si>
  <si>
    <t>№ 100809692693 от 10.08.2021г.</t>
  </si>
  <si>
    <t>ООО "ТК ГЛАДОС"</t>
  </si>
  <si>
    <t>№ 1467 от 12.08.2021г.</t>
  </si>
  <si>
    <t>№ ЦБ-345 от 13.08.2021г.</t>
  </si>
  <si>
    <t>№ 262 от 18.08.2021г.</t>
  </si>
  <si>
    <t>ООО "Вариант А"</t>
  </si>
  <si>
    <t>ООО "Приборика"</t>
  </si>
  <si>
    <t>№ 8776 от 30.08.2021г.</t>
  </si>
  <si>
    <t>№ 8775 от 30.08.2021г.</t>
  </si>
  <si>
    <t>№ 265 от 31.08.2021г.</t>
  </si>
  <si>
    <t>Услуги кассы</t>
  </si>
  <si>
    <t>№ К-011020/281-08 от 31.08.2021г.</t>
  </si>
  <si>
    <t>№ 100815814350 от 31.08.2021</t>
  </si>
  <si>
    <t>№ 20692281850/700 от 31.08.2021г.</t>
  </si>
  <si>
    <t>№ 640.00178083-1/01609 от 31.08.2021г.</t>
  </si>
  <si>
    <t>№ 640.00041397-2/01609 от 31.08.2021г.</t>
  </si>
  <si>
    <t>№ 640.00063267-70/01609 от 31.08.2021г.</t>
  </si>
  <si>
    <t>Услуги хостинга</t>
  </si>
  <si>
    <t>№ 1287307 от 31.08.2021г.</t>
  </si>
  <si>
    <t>№ CSR0000000880508 от 31.08.2021г.</t>
  </si>
  <si>
    <t>№ CSR0000000921732 от 31.08.2021г.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</si>
</sst>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left" vertical="top" indent="2" shrinkToFit="1"/>
    </xf>
    <xf numFmtId="1" fontId="2" fillId="0" borderId="1" xfId="0" applyNumberFormat="1" applyFont="1" applyFill="1" applyBorder="1" applyAlignment="1">
      <alignment horizontal="right" vertical="top" indent="1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1" fontId="2" fillId="0" borderId="13" xfId="0" applyNumberFormat="1" applyFont="1" applyFill="1" applyBorder="1" applyAlignment="1">
      <alignment horizontal="left" vertical="top" indent="2" shrinkToFit="1"/>
    </xf>
    <xf numFmtId="1" fontId="2" fillId="0" borderId="13" xfId="0" applyNumberFormat="1" applyFont="1" applyFill="1" applyBorder="1" applyAlignment="1">
      <alignment horizontal="right" vertical="top" indent="1" shrinkToFi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indent="2" shrinkToFit="1"/>
    </xf>
    <xf numFmtId="0" fontId="3" fillId="0" borderId="13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top" indent="1" shrinkToFi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indent="2" shrinkToFit="1"/>
    </xf>
    <xf numFmtId="1" fontId="2" fillId="0" borderId="2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indent="2" shrinkToFi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2" xfId="0" applyNumberFormat="1" applyFont="1" applyFill="1" applyBorder="1" applyAlignment="1">
      <alignment horizontal="right" vertical="top" indent="1" shrinkToFit="1"/>
    </xf>
    <xf numFmtId="0" fontId="2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indent="2" shrinkToFi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14" fontId="3" fillId="0" borderId="26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left" vertical="top" indent="2" shrinkToFit="1"/>
    </xf>
    <xf numFmtId="0" fontId="3" fillId="0" borderId="26" xfId="0" applyFont="1" applyFill="1" applyBorder="1" applyAlignment="1">
      <alignment horizontal="left" vertical="top" wrapText="1"/>
    </xf>
    <xf numFmtId="1" fontId="2" fillId="0" borderId="26" xfId="0" applyNumberFormat="1" applyFont="1" applyFill="1" applyBorder="1" applyAlignment="1">
      <alignment horizontal="right" vertical="top" indent="1" shrinkToFit="1"/>
    </xf>
    <xf numFmtId="0" fontId="3" fillId="2" borderId="25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left" vertical="top" indent="2" shrinkToFit="1"/>
    </xf>
    <xf numFmtId="0" fontId="3" fillId="2" borderId="1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shrinkToFit="1"/>
    </xf>
    <xf numFmtId="0" fontId="3" fillId="2" borderId="11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horizontal="left" vertical="top" shrinkToFit="1"/>
    </xf>
    <xf numFmtId="1" fontId="2" fillId="2" borderId="26" xfId="0" applyNumberFormat="1" applyFont="1" applyFill="1" applyBorder="1" applyAlignment="1">
      <alignment horizontal="left" vertical="top" shrinkToFit="1"/>
    </xf>
    <xf numFmtId="1" fontId="2" fillId="2" borderId="2" xfId="0" applyNumberFormat="1" applyFont="1" applyFill="1" applyBorder="1" applyAlignment="1">
      <alignment horizontal="left" vertical="top" shrinkToFit="1"/>
    </xf>
    <xf numFmtId="1" fontId="2" fillId="0" borderId="20" xfId="0" applyNumberFormat="1" applyFont="1" applyFill="1" applyBorder="1" applyAlignment="1">
      <alignment horizontal="left" vertical="top" shrinkToFit="1"/>
    </xf>
    <xf numFmtId="1" fontId="2" fillId="0" borderId="21" xfId="0" applyNumberFormat="1" applyFont="1" applyFill="1" applyBorder="1" applyAlignment="1">
      <alignment horizontal="left" vertical="top" shrinkToFit="1"/>
    </xf>
    <xf numFmtId="1" fontId="2" fillId="0" borderId="22" xfId="0" applyNumberFormat="1" applyFont="1" applyFill="1" applyBorder="1" applyAlignment="1">
      <alignment horizontal="left" vertical="top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shrinkToFit="1"/>
    </xf>
    <xf numFmtId="1" fontId="6" fillId="0" borderId="15" xfId="0" applyNumberFormat="1" applyFont="1" applyFill="1" applyBorder="1" applyAlignment="1">
      <alignment horizontal="left" vertical="top" shrinkToFit="1"/>
    </xf>
    <xf numFmtId="1" fontId="6" fillId="0" borderId="16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 wrapText="1" indent="1"/>
    </xf>
    <xf numFmtId="1" fontId="6" fillId="0" borderId="17" xfId="0" applyNumberFormat="1" applyFont="1" applyFill="1" applyBorder="1" applyAlignment="1">
      <alignment horizontal="left" vertical="top" shrinkToFit="1"/>
    </xf>
    <xf numFmtId="1" fontId="6" fillId="0" borderId="0" xfId="0" applyNumberFormat="1" applyFont="1" applyFill="1" applyBorder="1" applyAlignment="1">
      <alignment horizontal="left" vertical="top" shrinkToFit="1"/>
    </xf>
    <xf numFmtId="1" fontId="6" fillId="0" borderId="18" xfId="0" applyNumberFormat="1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3"/>
  <sheetViews>
    <sheetView tabSelected="1" workbookViewId="0">
      <selection activeCell="AF10" sqref="AF10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54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54" ht="33.75" customHeight="1" x14ac:dyDescent="0.2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x14ac:dyDescent="0.2">
      <c r="A4" s="106" t="s">
        <v>63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54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54" ht="6.75" customHeight="1" x14ac:dyDescent="0.2">
      <c r="A6" s="73" t="s">
        <v>21</v>
      </c>
      <c r="B6" s="73" t="s">
        <v>22</v>
      </c>
      <c r="C6" s="76" t="s">
        <v>23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79" t="s">
        <v>24</v>
      </c>
      <c r="Q6" s="79" t="s">
        <v>25</v>
      </c>
      <c r="R6" s="73" t="s">
        <v>26</v>
      </c>
      <c r="S6" s="79" t="s">
        <v>27</v>
      </c>
      <c r="T6" s="73" t="s">
        <v>28</v>
      </c>
      <c r="U6" s="103" t="s">
        <v>29</v>
      </c>
      <c r="V6" s="103" t="s">
        <v>30</v>
      </c>
    </row>
    <row r="7" spans="1:54" ht="6.75" customHeight="1" x14ac:dyDescent="0.2">
      <c r="A7" s="74"/>
      <c r="B7" s="74"/>
      <c r="C7" s="76" t="s">
        <v>31</v>
      </c>
      <c r="D7" s="77"/>
      <c r="E7" s="77"/>
      <c r="F7" s="77"/>
      <c r="G7" s="77"/>
      <c r="H7" s="77"/>
      <c r="I7" s="77"/>
      <c r="J7" s="77"/>
      <c r="K7" s="77"/>
      <c r="L7" s="77"/>
      <c r="M7" s="78"/>
      <c r="N7" s="82" t="s">
        <v>32</v>
      </c>
      <c r="O7" s="83"/>
      <c r="P7" s="80"/>
      <c r="Q7" s="80"/>
      <c r="R7" s="74"/>
      <c r="S7" s="80"/>
      <c r="T7" s="74"/>
      <c r="U7" s="107"/>
      <c r="V7" s="107"/>
    </row>
    <row r="8" spans="1:54" ht="6.75" customHeight="1" x14ac:dyDescent="0.2">
      <c r="A8" s="74"/>
      <c r="B8" s="74"/>
      <c r="C8" s="76" t="s">
        <v>33</v>
      </c>
      <c r="D8" s="77"/>
      <c r="E8" s="77"/>
      <c r="F8" s="77"/>
      <c r="G8" s="77"/>
      <c r="H8" s="77"/>
      <c r="I8" s="77"/>
      <c r="J8" s="77"/>
      <c r="K8" s="77"/>
      <c r="L8" s="78"/>
      <c r="M8" s="86" t="s">
        <v>34</v>
      </c>
      <c r="N8" s="84"/>
      <c r="O8" s="85"/>
      <c r="P8" s="80"/>
      <c r="Q8" s="80"/>
      <c r="R8" s="74"/>
      <c r="S8" s="80"/>
      <c r="T8" s="74"/>
      <c r="U8" s="107"/>
      <c r="V8" s="107"/>
    </row>
    <row r="9" spans="1:54" ht="15.2" customHeight="1" x14ac:dyDescent="0.2">
      <c r="A9" s="74"/>
      <c r="B9" s="74"/>
      <c r="C9" s="89" t="s">
        <v>35</v>
      </c>
      <c r="D9" s="90"/>
      <c r="E9" s="91"/>
      <c r="F9" s="89" t="s">
        <v>36</v>
      </c>
      <c r="G9" s="90"/>
      <c r="H9" s="91"/>
      <c r="I9" s="92" t="s">
        <v>37</v>
      </c>
      <c r="J9" s="93"/>
      <c r="K9" s="92" t="s">
        <v>38</v>
      </c>
      <c r="L9" s="93"/>
      <c r="M9" s="87"/>
      <c r="N9" s="86" t="s">
        <v>39</v>
      </c>
      <c r="O9" s="103" t="s">
        <v>40</v>
      </c>
      <c r="P9" s="80"/>
      <c r="Q9" s="80"/>
      <c r="R9" s="74"/>
      <c r="S9" s="80"/>
      <c r="T9" s="74"/>
      <c r="U9" s="107"/>
      <c r="V9" s="107"/>
    </row>
    <row r="10" spans="1:54" ht="45.75" customHeight="1" x14ac:dyDescent="0.2">
      <c r="A10" s="75"/>
      <c r="B10" s="75"/>
      <c r="C10" s="1" t="s">
        <v>41</v>
      </c>
      <c r="D10" s="1" t="s">
        <v>42</v>
      </c>
      <c r="E10" s="1" t="s">
        <v>43</v>
      </c>
      <c r="F10" s="1" t="s">
        <v>44</v>
      </c>
      <c r="G10" s="1" t="s">
        <v>45</v>
      </c>
      <c r="H10" s="1" t="s">
        <v>46</v>
      </c>
      <c r="I10" s="2" t="s">
        <v>47</v>
      </c>
      <c r="J10" s="3" t="s">
        <v>48</v>
      </c>
      <c r="K10" s="2" t="s">
        <v>49</v>
      </c>
      <c r="L10" s="2" t="s">
        <v>50</v>
      </c>
      <c r="M10" s="88"/>
      <c r="N10" s="88"/>
      <c r="O10" s="104"/>
      <c r="P10" s="81"/>
      <c r="Q10" s="81"/>
      <c r="R10" s="75"/>
      <c r="S10" s="81"/>
      <c r="T10" s="75"/>
      <c r="U10" s="104"/>
      <c r="V10" s="104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114" t="s">
        <v>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54" ht="6.75" customHeight="1" x14ac:dyDescent="0.2">
      <c r="A16" s="45">
        <v>1</v>
      </c>
      <c r="B16" s="21">
        <v>44410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25" t="s">
        <v>5</v>
      </c>
      <c r="P16" s="23" t="s">
        <v>6</v>
      </c>
      <c r="Q16" s="26">
        <f>204820/1000</f>
        <v>204.82</v>
      </c>
      <c r="R16" s="44"/>
      <c r="S16" s="44"/>
      <c r="T16" s="26">
        <f t="shared" ref="T16:T21" si="0">Q16</f>
        <v>204.82</v>
      </c>
      <c r="U16" s="58" t="s">
        <v>64</v>
      </c>
      <c r="V16" s="65" t="s">
        <v>65</v>
      </c>
    </row>
    <row r="17" spans="1:22" ht="6.75" customHeight="1" x14ac:dyDescent="0.2">
      <c r="A17" s="48">
        <v>2</v>
      </c>
      <c r="B17" s="63">
        <v>44414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25" t="s">
        <v>5</v>
      </c>
      <c r="P17" s="23" t="s">
        <v>6</v>
      </c>
      <c r="Q17" s="26">
        <f>25615.67/1000</f>
        <v>25.615669999999998</v>
      </c>
      <c r="R17" s="50"/>
      <c r="S17" s="50"/>
      <c r="T17" s="26">
        <f t="shared" si="0"/>
        <v>25.615669999999998</v>
      </c>
      <c r="U17" s="58" t="s">
        <v>53</v>
      </c>
      <c r="V17" s="65" t="s">
        <v>73</v>
      </c>
    </row>
    <row r="18" spans="1:22" ht="6.75" customHeight="1" x14ac:dyDescent="0.2">
      <c r="A18" s="45">
        <v>3</v>
      </c>
      <c r="B18" s="21">
        <v>44420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25" t="s">
        <v>5</v>
      </c>
      <c r="P18" s="23" t="s">
        <v>6</v>
      </c>
      <c r="Q18" s="26">
        <f>39750/1000</f>
        <v>39.75</v>
      </c>
      <c r="R18" s="50"/>
      <c r="S18" s="50"/>
      <c r="T18" s="26">
        <f t="shared" si="0"/>
        <v>39.75</v>
      </c>
      <c r="U18" s="64" t="s">
        <v>77</v>
      </c>
      <c r="V18" s="66" t="s">
        <v>78</v>
      </c>
    </row>
    <row r="19" spans="1:22" ht="8.25" customHeight="1" x14ac:dyDescent="0.15">
      <c r="A19" s="48">
        <v>4</v>
      </c>
      <c r="B19" s="41">
        <v>44421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7" t="s">
        <v>5</v>
      </c>
      <c r="P19" s="42" t="s">
        <v>6</v>
      </c>
      <c r="Q19" s="43">
        <f>105075.52/1000</f>
        <v>105.07552</v>
      </c>
      <c r="R19" s="29"/>
      <c r="S19" s="29"/>
      <c r="T19" s="43">
        <f t="shared" si="0"/>
        <v>105.07552</v>
      </c>
      <c r="U19" s="58" t="s">
        <v>59</v>
      </c>
      <c r="V19" s="66" t="s">
        <v>79</v>
      </c>
    </row>
    <row r="20" spans="1:22" ht="9.75" customHeight="1" x14ac:dyDescent="0.15">
      <c r="A20" s="45">
        <v>5</v>
      </c>
      <c r="B20" s="10">
        <v>44426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" t="s">
        <v>5</v>
      </c>
      <c r="P20" s="42" t="s">
        <v>6</v>
      </c>
      <c r="Q20" s="13">
        <f>29022.5/1000</f>
        <v>29.022500000000001</v>
      </c>
      <c r="R20" s="12"/>
      <c r="S20" s="15"/>
      <c r="T20" s="13">
        <f t="shared" si="0"/>
        <v>29.022500000000001</v>
      </c>
      <c r="U20" s="47" t="s">
        <v>64</v>
      </c>
      <c r="V20" s="65" t="s">
        <v>80</v>
      </c>
    </row>
    <row r="21" spans="1:22" ht="8.25" customHeight="1" x14ac:dyDescent="0.15">
      <c r="A21" s="48">
        <v>6</v>
      </c>
      <c r="B21" s="10">
        <v>44424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" t="s">
        <v>5</v>
      </c>
      <c r="P21" s="12" t="s">
        <v>6</v>
      </c>
      <c r="Q21" s="13">
        <f>9539.07/1000</f>
        <v>9.5390699999999988</v>
      </c>
      <c r="R21" s="12"/>
      <c r="S21" s="15"/>
      <c r="T21" s="13">
        <f t="shared" si="0"/>
        <v>9.5390699999999988</v>
      </c>
      <c r="U21" s="47" t="s">
        <v>81</v>
      </c>
      <c r="V21" s="65" t="s">
        <v>60</v>
      </c>
    </row>
    <row r="22" spans="1:22" ht="8.25" customHeight="1" x14ac:dyDescent="0.15">
      <c r="A22" s="45">
        <v>7</v>
      </c>
      <c r="B22" s="10">
        <v>44438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" t="s">
        <v>5</v>
      </c>
      <c r="P22" s="12" t="s">
        <v>6</v>
      </c>
      <c r="Q22" s="13">
        <f>12048.75/1000</f>
        <v>12.04875</v>
      </c>
      <c r="R22" s="11"/>
      <c r="S22" s="11"/>
      <c r="T22" s="13">
        <f t="shared" ref="T22:T23" si="1">Q22</f>
        <v>12.04875</v>
      </c>
      <c r="U22" s="47" t="s">
        <v>82</v>
      </c>
      <c r="V22" s="65" t="s">
        <v>83</v>
      </c>
    </row>
    <row r="23" spans="1:22" ht="8.25" customHeight="1" x14ac:dyDescent="0.15">
      <c r="A23" s="48">
        <v>8</v>
      </c>
      <c r="B23" s="10">
        <v>44438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 t="s">
        <v>5</v>
      </c>
      <c r="P23" s="12" t="s">
        <v>6</v>
      </c>
      <c r="Q23" s="13">
        <f>20547.37/1000</f>
        <v>20.547369999999997</v>
      </c>
      <c r="R23" s="11"/>
      <c r="S23" s="11"/>
      <c r="T23" s="13">
        <f t="shared" si="1"/>
        <v>20.547369999999997</v>
      </c>
      <c r="U23" s="47" t="s">
        <v>82</v>
      </c>
      <c r="V23" s="65" t="s">
        <v>84</v>
      </c>
    </row>
    <row r="24" spans="1:22" ht="6.75" customHeight="1" x14ac:dyDescent="0.2">
      <c r="A24" s="108" t="s">
        <v>14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</row>
    <row r="25" spans="1:22" ht="6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6.7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6.75" customHeight="1" x14ac:dyDescent="0.15">
      <c r="A27" s="7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5"/>
      <c r="P27" s="23"/>
      <c r="Q27" s="26"/>
      <c r="R27" s="22"/>
      <c r="S27" s="22"/>
      <c r="T27" s="26"/>
      <c r="U27" s="23"/>
      <c r="V27" s="23"/>
    </row>
    <row r="28" spans="1:22" ht="6.75" customHeight="1" x14ac:dyDescent="0.2">
      <c r="A28" s="117" t="s">
        <v>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ht="5.25" customHeight="1" x14ac:dyDescent="0.15">
      <c r="A29" s="11"/>
      <c r="B29" s="2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"/>
      <c r="P29" s="11"/>
      <c r="Q29" s="11"/>
      <c r="R29" s="11"/>
      <c r="S29" s="11"/>
      <c r="T29" s="11"/>
      <c r="U29" s="11"/>
      <c r="V29" s="14"/>
    </row>
    <row r="30" spans="1:22" ht="5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5.2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5.2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6.75" customHeight="1" x14ac:dyDescent="0.2">
      <c r="A33" s="111" t="s">
        <v>11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3"/>
    </row>
    <row r="34" spans="1:22" ht="5.2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5.2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5.25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6.75" customHeight="1" x14ac:dyDescent="0.2">
      <c r="A37" s="114" t="s">
        <v>8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6"/>
    </row>
    <row r="38" spans="1:22" ht="5.25" customHeight="1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5.25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5.2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5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6.75" customHeight="1" x14ac:dyDescent="0.2">
      <c r="A42" s="111" t="s">
        <v>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3"/>
    </row>
    <row r="43" spans="1:22" ht="6.75" customHeight="1" x14ac:dyDescent="0.2">
      <c r="A43" s="4"/>
      <c r="B43" s="1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"/>
      <c r="P43" s="12"/>
      <c r="Q43" s="13"/>
      <c r="R43" s="12"/>
      <c r="S43" s="6"/>
      <c r="T43" s="13"/>
      <c r="U43" s="31"/>
      <c r="V43" s="12"/>
    </row>
    <row r="44" spans="1:22" ht="6.75" customHeight="1" x14ac:dyDescent="0.15">
      <c r="A44" s="4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"/>
      <c r="P44" s="12"/>
      <c r="Q44" s="13"/>
      <c r="R44" s="12"/>
      <c r="S44" s="6"/>
      <c r="T44" s="13"/>
      <c r="U44" s="12"/>
      <c r="V44" s="12"/>
    </row>
    <row r="45" spans="1:22" ht="5.2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5.2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6.75" customHeight="1" x14ac:dyDescent="0.2">
      <c r="A47" s="111" t="s">
        <v>18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3"/>
    </row>
    <row r="48" spans="1:22" ht="5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5.2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6.75" customHeight="1" x14ac:dyDescent="0.2">
      <c r="A50" s="111" t="s">
        <v>12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3"/>
    </row>
    <row r="51" spans="1:22" ht="6.75" customHeight="1" x14ac:dyDescent="0.15">
      <c r="A51" s="4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"/>
      <c r="P51" s="12"/>
      <c r="Q51" s="13"/>
      <c r="R51" s="12"/>
      <c r="S51" s="6"/>
      <c r="T51" s="13"/>
      <c r="U51" s="12"/>
      <c r="V51" s="32"/>
    </row>
    <row r="52" spans="1:22" ht="5.2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5.2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5.2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6.75" customHeight="1" x14ac:dyDescent="0.2">
      <c r="A55" s="94" t="s">
        <v>15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6.75" customHeight="1" x14ac:dyDescent="0.15">
      <c r="A56" s="60">
        <v>1</v>
      </c>
      <c r="B56" s="21">
        <v>44410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5" t="s">
        <v>5</v>
      </c>
      <c r="P56" s="23" t="s">
        <v>66</v>
      </c>
      <c r="Q56" s="26">
        <f>26600/1000</f>
        <v>26.6</v>
      </c>
      <c r="R56" s="23" t="s">
        <v>13</v>
      </c>
      <c r="S56" s="9">
        <v>1</v>
      </c>
      <c r="T56" s="26">
        <f t="shared" ref="T56" si="2">Q56*S56</f>
        <v>26.6</v>
      </c>
      <c r="U56" s="57" t="s">
        <v>67</v>
      </c>
      <c r="V56" s="67" t="s">
        <v>68</v>
      </c>
    </row>
    <row r="57" spans="1:22" ht="6.75" customHeight="1" x14ac:dyDescent="0.2">
      <c r="A57" s="61">
        <v>2</v>
      </c>
      <c r="B57" s="49">
        <v>44411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 t="s">
        <v>5</v>
      </c>
      <c r="P57" s="46" t="s">
        <v>16</v>
      </c>
      <c r="Q57" s="52">
        <f>2083.34/1000</f>
        <v>2.0833400000000002</v>
      </c>
      <c r="R57" s="53" t="s">
        <v>13</v>
      </c>
      <c r="S57" s="54">
        <v>1</v>
      </c>
      <c r="T57" s="52">
        <f t="shared" ref="T57:T60" si="3">Q57*S57</f>
        <v>2.0833400000000002</v>
      </c>
      <c r="U57" s="57" t="s">
        <v>69</v>
      </c>
      <c r="V57" s="68" t="s">
        <v>70</v>
      </c>
    </row>
    <row r="58" spans="1:22" ht="9.75" customHeight="1" x14ac:dyDescent="0.15">
      <c r="A58" s="60">
        <v>3</v>
      </c>
      <c r="B58" s="10">
        <v>44411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" t="s">
        <v>5</v>
      </c>
      <c r="P58" s="46" t="s">
        <v>57</v>
      </c>
      <c r="Q58" s="13">
        <f>3000/1000</f>
        <v>3</v>
      </c>
      <c r="R58" s="12" t="s">
        <v>13</v>
      </c>
      <c r="S58" s="6">
        <v>1</v>
      </c>
      <c r="T58" s="56">
        <f t="shared" si="3"/>
        <v>3</v>
      </c>
      <c r="U58" s="55" t="s">
        <v>71</v>
      </c>
      <c r="V58" s="65" t="s">
        <v>72</v>
      </c>
    </row>
    <row r="59" spans="1:22" ht="9.75" customHeight="1" x14ac:dyDescent="0.15">
      <c r="A59" s="61">
        <v>4</v>
      </c>
      <c r="B59" s="10">
        <v>44414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" t="s">
        <v>5</v>
      </c>
      <c r="P59" s="12" t="s">
        <v>57</v>
      </c>
      <c r="Q59" s="13">
        <f>77509/1000</f>
        <v>77.509</v>
      </c>
      <c r="R59" s="12" t="s">
        <v>13</v>
      </c>
      <c r="S59" s="6">
        <v>1</v>
      </c>
      <c r="T59" s="13">
        <f t="shared" si="3"/>
        <v>77.509</v>
      </c>
      <c r="U59" s="39" t="s">
        <v>74</v>
      </c>
      <c r="V59" s="65" t="s">
        <v>75</v>
      </c>
    </row>
    <row r="60" spans="1:22" ht="9.75" customHeight="1" x14ac:dyDescent="0.15">
      <c r="A60" s="60">
        <v>5</v>
      </c>
      <c r="B60" s="10">
        <v>44418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2" t="s">
        <v>5</v>
      </c>
      <c r="P60" s="12" t="s">
        <v>2</v>
      </c>
      <c r="Q60" s="13">
        <f>1479.39/1000</f>
        <v>1.4793900000000002</v>
      </c>
      <c r="R60" s="12" t="s">
        <v>13</v>
      </c>
      <c r="S60" s="6">
        <v>1</v>
      </c>
      <c r="T60" s="13">
        <f t="shared" si="3"/>
        <v>1.4793900000000002</v>
      </c>
      <c r="U60" s="39" t="s">
        <v>3</v>
      </c>
      <c r="V60" s="65" t="s">
        <v>76</v>
      </c>
    </row>
    <row r="61" spans="1:22" ht="9.75" customHeight="1" x14ac:dyDescent="0.15">
      <c r="A61" s="61">
        <v>6</v>
      </c>
      <c r="B61" s="10">
        <v>44439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62" t="s">
        <v>5</v>
      </c>
      <c r="P61" s="12" t="s">
        <v>16</v>
      </c>
      <c r="Q61" s="19">
        <f>100/1000</f>
        <v>0.1</v>
      </c>
      <c r="R61" s="18" t="s">
        <v>13</v>
      </c>
      <c r="S61" s="33">
        <v>1</v>
      </c>
      <c r="T61" s="19">
        <f t="shared" ref="T61:T62" si="4">Q61*S61</f>
        <v>0.1</v>
      </c>
      <c r="U61" s="40" t="s">
        <v>61</v>
      </c>
      <c r="V61" s="69" t="s">
        <v>85</v>
      </c>
    </row>
    <row r="62" spans="1:22" ht="8.25" customHeight="1" x14ac:dyDescent="0.15">
      <c r="A62" s="60">
        <v>7</v>
      </c>
      <c r="B62" s="10">
        <v>44439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 t="s">
        <v>5</v>
      </c>
      <c r="P62" s="12" t="s">
        <v>86</v>
      </c>
      <c r="Q62" s="13">
        <f>690/1000</f>
        <v>0.69</v>
      </c>
      <c r="R62" s="12" t="s">
        <v>13</v>
      </c>
      <c r="S62" s="6">
        <v>1</v>
      </c>
      <c r="T62" s="13">
        <f t="shared" si="4"/>
        <v>0.69</v>
      </c>
      <c r="U62" s="40" t="s">
        <v>58</v>
      </c>
      <c r="V62" s="69" t="s">
        <v>87</v>
      </c>
    </row>
    <row r="63" spans="1:22" ht="8.25" customHeight="1" x14ac:dyDescent="0.15">
      <c r="A63" s="61">
        <v>8</v>
      </c>
      <c r="B63" s="10">
        <v>44439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7" t="s">
        <v>5</v>
      </c>
      <c r="P63" s="12" t="s">
        <v>2</v>
      </c>
      <c r="Q63" s="19">
        <f>190.05/1000</f>
        <v>0.19005000000000002</v>
      </c>
      <c r="R63" s="18" t="s">
        <v>13</v>
      </c>
      <c r="S63" s="33">
        <v>1</v>
      </c>
      <c r="T63" s="19">
        <f t="shared" ref="T63:T69" si="5">Q63*S63</f>
        <v>0.19005000000000002</v>
      </c>
      <c r="U63" s="59" t="s">
        <v>62</v>
      </c>
      <c r="V63" s="69" t="s">
        <v>88</v>
      </c>
    </row>
    <row r="64" spans="1:22" ht="8.25" customHeight="1" x14ac:dyDescent="0.15">
      <c r="A64" s="60">
        <v>9</v>
      </c>
      <c r="B64" s="10">
        <v>44439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8" t="s">
        <v>5</v>
      </c>
      <c r="P64" s="12" t="s">
        <v>2</v>
      </c>
      <c r="Q64" s="19">
        <f>1780.56/1000</f>
        <v>1.7805599999999999</v>
      </c>
      <c r="R64" s="18" t="s">
        <v>13</v>
      </c>
      <c r="S64" s="33">
        <v>1</v>
      </c>
      <c r="T64" s="19">
        <f t="shared" si="5"/>
        <v>1.7805599999999999</v>
      </c>
      <c r="U64" s="59" t="s">
        <v>19</v>
      </c>
      <c r="V64" s="69" t="s">
        <v>89</v>
      </c>
    </row>
    <row r="65" spans="1:22" ht="8.25" customHeight="1" x14ac:dyDescent="0.15">
      <c r="A65" s="61">
        <v>10</v>
      </c>
      <c r="B65" s="10">
        <v>44439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8" t="s">
        <v>5</v>
      </c>
      <c r="P65" s="12" t="s">
        <v>2</v>
      </c>
      <c r="Q65" s="19">
        <f>7548.8/1000</f>
        <v>7.5488</v>
      </c>
      <c r="R65" s="18" t="s">
        <v>13</v>
      </c>
      <c r="S65" s="33">
        <v>1</v>
      </c>
      <c r="T65" s="19">
        <f t="shared" si="5"/>
        <v>7.5488</v>
      </c>
      <c r="U65" s="59" t="s">
        <v>20</v>
      </c>
      <c r="V65" s="69" t="s">
        <v>90</v>
      </c>
    </row>
    <row r="66" spans="1:22" ht="8.25" customHeight="1" x14ac:dyDescent="0.15">
      <c r="A66" s="60">
        <v>11</v>
      </c>
      <c r="B66" s="10">
        <v>44439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8" t="s">
        <v>5</v>
      </c>
      <c r="P66" s="12" t="s">
        <v>2</v>
      </c>
      <c r="Q66" s="19">
        <f>34.02/1000</f>
        <v>3.4020000000000002E-2</v>
      </c>
      <c r="R66" s="18" t="s">
        <v>13</v>
      </c>
      <c r="S66" s="33">
        <v>1</v>
      </c>
      <c r="T66" s="19">
        <f t="shared" si="5"/>
        <v>3.4020000000000002E-2</v>
      </c>
      <c r="U66" s="59" t="s">
        <v>20</v>
      </c>
      <c r="V66" s="69" t="s">
        <v>91</v>
      </c>
    </row>
    <row r="67" spans="1:22" ht="8.25" customHeight="1" x14ac:dyDescent="0.15">
      <c r="A67" s="61">
        <v>12</v>
      </c>
      <c r="B67" s="10">
        <v>44439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8" t="s">
        <v>5</v>
      </c>
      <c r="P67" s="12" t="s">
        <v>2</v>
      </c>
      <c r="Q67" s="19">
        <f>92/1000</f>
        <v>9.1999999999999998E-2</v>
      </c>
      <c r="R67" s="18" t="s">
        <v>13</v>
      </c>
      <c r="S67" s="33">
        <v>1</v>
      </c>
      <c r="T67" s="19">
        <f t="shared" si="5"/>
        <v>9.1999999999999998E-2</v>
      </c>
      <c r="U67" s="59" t="s">
        <v>20</v>
      </c>
      <c r="V67" s="69" t="s">
        <v>92</v>
      </c>
    </row>
    <row r="68" spans="1:22" ht="9" customHeight="1" x14ac:dyDescent="0.15">
      <c r="A68" s="60">
        <v>13</v>
      </c>
      <c r="B68" s="10">
        <v>44439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6" t="s">
        <v>5</v>
      </c>
      <c r="P68" s="18" t="s">
        <v>93</v>
      </c>
      <c r="Q68" s="19">
        <f>195.3/1000</f>
        <v>0.1953</v>
      </c>
      <c r="R68" s="18" t="s">
        <v>13</v>
      </c>
      <c r="S68" s="33">
        <v>1</v>
      </c>
      <c r="T68" s="19">
        <f t="shared" si="5"/>
        <v>0.1953</v>
      </c>
      <c r="U68" s="59" t="s">
        <v>52</v>
      </c>
      <c r="V68" s="69" t="s">
        <v>94</v>
      </c>
    </row>
    <row r="69" spans="1:22" ht="9" customHeight="1" x14ac:dyDescent="0.15">
      <c r="A69" s="61">
        <v>14</v>
      </c>
      <c r="B69" s="10">
        <v>44439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8" t="s">
        <v>5</v>
      </c>
      <c r="P69" s="12" t="s">
        <v>16</v>
      </c>
      <c r="Q69" s="19">
        <f>217.97/1000</f>
        <v>0.21797</v>
      </c>
      <c r="R69" s="18" t="s">
        <v>13</v>
      </c>
      <c r="S69" s="33">
        <v>1</v>
      </c>
      <c r="T69" s="19">
        <f t="shared" si="5"/>
        <v>0.21797</v>
      </c>
      <c r="U69" s="59" t="s">
        <v>56</v>
      </c>
      <c r="V69" s="20" t="s">
        <v>95</v>
      </c>
    </row>
    <row r="70" spans="1:22" ht="6.75" customHeight="1" x14ac:dyDescent="0.2">
      <c r="A70" s="70" t="s">
        <v>10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</row>
    <row r="71" spans="1:22" ht="6.75" customHeight="1" x14ac:dyDescent="0.15">
      <c r="A71" s="4">
        <v>1</v>
      </c>
      <c r="B71" s="10">
        <v>44439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38" t="s">
        <v>5</v>
      </c>
      <c r="P71" s="12" t="s">
        <v>54</v>
      </c>
      <c r="Q71" s="19">
        <f>5812.62/1000</f>
        <v>5.8126199999999999</v>
      </c>
      <c r="R71" s="18" t="s">
        <v>55</v>
      </c>
      <c r="S71" s="33">
        <v>1</v>
      </c>
      <c r="T71" s="19">
        <f t="shared" ref="T71" si="6">Q71*S71</f>
        <v>5.8126199999999999</v>
      </c>
      <c r="U71" s="59" t="s">
        <v>56</v>
      </c>
      <c r="V71" s="20" t="s">
        <v>96</v>
      </c>
    </row>
    <row r="72" spans="1:22" ht="6.75" customHeight="1" x14ac:dyDescent="0.15">
      <c r="A72" s="4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2"/>
      <c r="P72" s="12"/>
      <c r="Q72" s="13"/>
      <c r="R72" s="12"/>
      <c r="S72" s="6"/>
      <c r="T72" s="13"/>
      <c r="U72" s="12"/>
      <c r="V72" s="32"/>
    </row>
    <row r="73" spans="1:22" ht="6.75" customHeight="1" x14ac:dyDescent="0.15">
      <c r="A73" s="4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"/>
      <c r="P73" s="12"/>
      <c r="Q73" s="13"/>
      <c r="R73" s="12"/>
      <c r="S73" s="6"/>
      <c r="T73" s="13"/>
      <c r="U73" s="12"/>
      <c r="V73" s="11"/>
    </row>
  </sheetData>
  <mergeCells count="36">
    <mergeCell ref="A24:V24"/>
    <mergeCell ref="A42:V42"/>
    <mergeCell ref="A47:V47"/>
    <mergeCell ref="A50:V50"/>
    <mergeCell ref="A15:V15"/>
    <mergeCell ref="A28:V28"/>
    <mergeCell ref="A33:V33"/>
    <mergeCell ref="A37:V37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70:V70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5:V55"/>
    <mergeCell ref="A12:V1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economist</cp:lastModifiedBy>
  <cp:lastPrinted>2021-02-09T07:25:55Z</cp:lastPrinted>
  <dcterms:created xsi:type="dcterms:W3CDTF">2021-02-04T07:54:12Z</dcterms:created>
  <dcterms:modified xsi:type="dcterms:W3CDTF">2021-09-08T03:42:35Z</dcterms:modified>
</cp:coreProperties>
</file>